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5C98BC31-D1E0-4F84-80E0-42064D7AEAAE}" xr6:coauthVersionLast="47" xr6:coauthVersionMax="47" xr10:uidLastSave="{00000000-0000-0000-0000-000000000000}"/>
  <bookViews>
    <workbookView xWindow="4056" yWindow="180" windowWidth="18540" windowHeight="9024" xr2:uid="{00000000-000D-0000-FFFF-FFFF00000000}"/>
  </bookViews>
  <sheets>
    <sheet name="Лист1" sheetId="1" r:id="rId1"/>
  </sheets>
  <definedNames>
    <definedName name="_xlnm.Print_Titles" localSheetId="0">Лист1!$7:$9</definedName>
    <definedName name="_xlnm.Print_Area" localSheetId="0">Лист1!$A$1:$S$77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5" i="1" l="1"/>
  <c r="N45" i="1"/>
  <c r="M42" i="1" l="1"/>
  <c r="M41" i="1"/>
  <c r="J43" i="1"/>
  <c r="I43" i="1"/>
  <c r="I72" i="1" s="1"/>
  <c r="R47" i="1"/>
  <c r="Q47" i="1"/>
  <c r="R84" i="1" s="1"/>
  <c r="R46" i="1"/>
  <c r="Q46" i="1"/>
  <c r="R43" i="1"/>
  <c r="Q43" i="1"/>
  <c r="U58" i="1"/>
  <c r="T58" i="1"/>
  <c r="P46" i="1"/>
  <c r="P47" i="1"/>
  <c r="Q84" i="1" s="1"/>
  <c r="P29" i="1"/>
  <c r="N92" i="1"/>
  <c r="Q85" i="1"/>
  <c r="R85" i="1"/>
  <c r="S85" i="1"/>
  <c r="M48" i="1"/>
  <c r="R29" i="1"/>
  <c r="Q29" i="1"/>
  <c r="O101" i="1"/>
  <c r="O99" i="1"/>
  <c r="N102" i="1"/>
  <c r="N101" i="1"/>
  <c r="N100" i="1"/>
  <c r="O92" i="1"/>
  <c r="O91" i="1"/>
  <c r="O90" i="1"/>
  <c r="N91" i="1"/>
  <c r="N90" i="1"/>
  <c r="N89" i="1"/>
  <c r="P45" i="1"/>
  <c r="P50" i="1" s="1"/>
  <c r="O89" i="1"/>
  <c r="S84" i="1"/>
  <c r="P84" i="1"/>
  <c r="O84" i="1"/>
  <c r="R50" i="1" l="1"/>
  <c r="M46" i="1"/>
  <c r="N83" i="1" s="1"/>
  <c r="Q50" i="1"/>
  <c r="Q72" i="1" s="1"/>
  <c r="N94" i="1"/>
  <c r="N99" i="1"/>
  <c r="O94" i="1"/>
  <c r="P85" i="1"/>
  <c r="O85" i="1"/>
  <c r="S83" i="1"/>
  <c r="R83" i="1"/>
  <c r="Q83" i="1"/>
  <c r="P83" i="1"/>
  <c r="O83" i="1"/>
  <c r="S82" i="1"/>
  <c r="R82" i="1"/>
  <c r="Q82" i="1"/>
  <c r="P82" i="1"/>
  <c r="O82" i="1"/>
  <c r="S86" i="1" l="1"/>
  <c r="R86" i="1"/>
  <c r="P86" i="1"/>
  <c r="O86" i="1"/>
  <c r="Q86" i="1"/>
  <c r="N50" i="1"/>
  <c r="O43" i="1"/>
  <c r="N43" i="1"/>
  <c r="E37" i="1"/>
  <c r="R70" i="1"/>
  <c r="R74" i="1" s="1"/>
  <c r="Q70" i="1"/>
  <c r="Q74" i="1" s="1"/>
  <c r="P70" i="1"/>
  <c r="P74" i="1" s="1"/>
  <c r="O70" i="1"/>
  <c r="O74" i="1" s="1"/>
  <c r="N70" i="1"/>
  <c r="N74" i="1" s="1"/>
  <c r="O50" i="1"/>
  <c r="J70" i="1"/>
  <c r="J74" i="1" s="1"/>
  <c r="I70" i="1"/>
  <c r="I74" i="1" s="1"/>
  <c r="H70" i="1"/>
  <c r="H74" i="1" s="1"/>
  <c r="G70" i="1"/>
  <c r="G74" i="1" s="1"/>
  <c r="F70" i="1"/>
  <c r="F74" i="1" s="1"/>
  <c r="R23" i="1"/>
  <c r="G43" i="1"/>
  <c r="G72" i="1" s="1"/>
  <c r="F43" i="1"/>
  <c r="F72" i="1" s="1"/>
  <c r="M34" i="1"/>
  <c r="R37" i="1"/>
  <c r="Q37" i="1"/>
  <c r="P37" i="1"/>
  <c r="P72" i="1" s="1"/>
  <c r="P75" i="1" s="1"/>
  <c r="O37" i="1"/>
  <c r="N37" i="1"/>
  <c r="M31" i="1"/>
  <c r="M30" i="1"/>
  <c r="E34" i="1"/>
  <c r="F38" i="1"/>
  <c r="R39" i="1"/>
  <c r="Q39" i="1"/>
  <c r="P39" i="1"/>
  <c r="N39" i="1"/>
  <c r="O39" i="1"/>
  <c r="J39" i="1"/>
  <c r="I39" i="1"/>
  <c r="H39" i="1"/>
  <c r="G39" i="1"/>
  <c r="F39" i="1"/>
  <c r="N24" i="1"/>
  <c r="Q22" i="1"/>
  <c r="F24" i="1"/>
  <c r="E61" i="1"/>
  <c r="E58" i="1"/>
  <c r="E55" i="1"/>
  <c r="E53" i="1"/>
  <c r="E69" i="1"/>
  <c r="E68" i="1"/>
  <c r="M66" i="1"/>
  <c r="E66" i="1"/>
  <c r="M65" i="1"/>
  <c r="E65" i="1"/>
  <c r="E63" i="1"/>
  <c r="E64" i="1"/>
  <c r="M64" i="1"/>
  <c r="M63" i="1"/>
  <c r="M68" i="1"/>
  <c r="M69" i="1"/>
  <c r="M59" i="1"/>
  <c r="M58" i="1"/>
  <c r="M56" i="1"/>
  <c r="M55" i="1"/>
  <c r="F71" i="1" l="1"/>
  <c r="O72" i="1"/>
  <c r="N72" i="1"/>
  <c r="R73" i="1"/>
  <c r="E39" i="1"/>
  <c r="M54" i="1"/>
  <c r="E30" i="1" l="1"/>
  <c r="J23" i="1" l="1"/>
  <c r="J73" i="1" s="1"/>
  <c r="I23" i="1"/>
  <c r="I73" i="1" s="1"/>
  <c r="H23" i="1"/>
  <c r="H73" i="1" s="1"/>
  <c r="G23" i="1"/>
  <c r="G73" i="1" s="1"/>
  <c r="F23" i="1"/>
  <c r="F73" i="1" s="1"/>
  <c r="J22" i="1"/>
  <c r="J72" i="1" s="1"/>
  <c r="I22" i="1"/>
  <c r="H22" i="1"/>
  <c r="H72" i="1" s="1"/>
  <c r="R22" i="1"/>
  <c r="R72" i="1" s="1"/>
  <c r="R38" i="1" l="1"/>
  <c r="Q38" i="1"/>
  <c r="P38" i="1"/>
  <c r="O38" i="1"/>
  <c r="N38" i="1"/>
  <c r="N71" i="1" s="1"/>
  <c r="J38" i="1"/>
  <c r="I38" i="1"/>
  <c r="H38" i="1"/>
  <c r="G38" i="1"/>
  <c r="M47" i="1" l="1"/>
  <c r="R24" i="1" l="1"/>
  <c r="R71" i="1" s="1"/>
  <c r="Q24" i="1"/>
  <c r="Q71" i="1" s="1"/>
  <c r="P24" i="1"/>
  <c r="P71" i="1" s="1"/>
  <c r="O24" i="1"/>
  <c r="O71" i="1" s="1"/>
  <c r="M19" i="1" l="1"/>
  <c r="M14" i="1"/>
  <c r="M13" i="1"/>
  <c r="M12" i="1"/>
  <c r="M18" i="1"/>
  <c r="M17" i="1"/>
  <c r="M16" i="1"/>
  <c r="M33" i="1"/>
  <c r="M29" i="1"/>
  <c r="N85" i="1" s="1"/>
  <c r="M28" i="1"/>
  <c r="M24" i="1"/>
  <c r="M27" i="1" l="1"/>
  <c r="E22" i="1" l="1"/>
  <c r="M15" i="1"/>
  <c r="E23" i="1"/>
  <c r="E73" i="1" s="1"/>
  <c r="M22" i="1" l="1"/>
  <c r="M11" i="1"/>
  <c r="M62" i="1" l="1"/>
  <c r="M53" i="1"/>
  <c r="M61" i="1"/>
  <c r="M36" i="1"/>
  <c r="M32" i="1"/>
  <c r="E36" i="1"/>
  <c r="M20" i="1"/>
  <c r="M35" i="1"/>
  <c r="E50" i="1"/>
  <c r="E62" i="1"/>
  <c r="E70" i="1" s="1"/>
  <c r="E74" i="1" s="1"/>
  <c r="H24" i="1"/>
  <c r="H71" i="1" s="1"/>
  <c r="J24" i="1"/>
  <c r="J71" i="1" s="1"/>
  <c r="E38" i="1"/>
  <c r="E26" i="1"/>
  <c r="M70" i="1" l="1"/>
  <c r="M74" i="1" s="1"/>
  <c r="M39" i="1"/>
  <c r="I24" i="1"/>
  <c r="I71" i="1" s="1"/>
  <c r="G24" i="1"/>
  <c r="G71" i="1" s="1"/>
  <c r="N23" i="1"/>
  <c r="Q23" i="1"/>
  <c r="Q73" i="1" s="1"/>
  <c r="O23" i="1"/>
  <c r="O73" i="1" s="1"/>
  <c r="P23" i="1"/>
  <c r="P73" i="1" s="1"/>
  <c r="M38" i="1"/>
  <c r="M71" i="1" s="1"/>
  <c r="E24" i="1"/>
  <c r="E71" i="1" s="1"/>
  <c r="M26" i="1"/>
  <c r="M21" i="1"/>
  <c r="M43" i="1" l="1"/>
  <c r="N73" i="1"/>
  <c r="N75" i="1" s="1"/>
  <c r="M23" i="1"/>
  <c r="M73" i="1" s="1"/>
  <c r="M37" i="1"/>
  <c r="M45" i="1"/>
  <c r="M50" i="1" s="1"/>
  <c r="M72" i="1" s="1"/>
  <c r="M75" i="1" s="1"/>
  <c r="M49" i="1"/>
  <c r="N84" i="1" s="1"/>
  <c r="E41" i="1"/>
  <c r="E43" i="1" s="1"/>
  <c r="E72" i="1" s="1"/>
  <c r="N82" i="1" l="1"/>
  <c r="N86" i="1" s="1"/>
  <c r="Q75" i="1"/>
  <c r="R75" i="1"/>
  <c r="O75" i="1"/>
</calcChain>
</file>

<file path=xl/sharedStrings.xml><?xml version="1.0" encoding="utf-8"?>
<sst xmlns="http://schemas.openxmlformats.org/spreadsheetml/2006/main" count="168" uniqueCount="80">
  <si>
    <t>Значення показника</t>
  </si>
  <si>
    <t>усього</t>
  </si>
  <si>
    <t>кілометрів</t>
  </si>
  <si>
    <t>погонних метрів</t>
  </si>
  <si>
    <t>Капітальний ремонт автомобільних доріг загального користування місцевого значення</t>
  </si>
  <si>
    <t>Капітальний ремонт вулиць і доріг комунальної власності у населених пунктах області</t>
  </si>
  <si>
    <t>Експлуатаційне утримання автомобільних доріг загального користування місцевого значення</t>
  </si>
  <si>
    <t>Будівництво та реконструкція  вулиць і доріг комунальної власності у населених пунктах області</t>
  </si>
  <si>
    <t>державний бюджет</t>
  </si>
  <si>
    <t>од.</t>
  </si>
  <si>
    <t>обласний бюджет</t>
  </si>
  <si>
    <t xml:space="preserve"> місцевий бюджет</t>
  </si>
  <si>
    <t xml:space="preserve">інші кошти </t>
  </si>
  <si>
    <t xml:space="preserve">державний бюджет </t>
  </si>
  <si>
    <t xml:space="preserve">обласний бюджет </t>
  </si>
  <si>
    <t xml:space="preserve">державний бюджет        </t>
  </si>
  <si>
    <t xml:space="preserve">обласний бюджет           </t>
  </si>
  <si>
    <t xml:space="preserve">державний бюджет           </t>
  </si>
  <si>
    <t>Будівництво та реконструкція  автомобільних доріг загального користування місцевого значення</t>
  </si>
  <si>
    <t>місцевий бюджет</t>
  </si>
  <si>
    <t>інші кошти</t>
  </si>
  <si>
    <t>Додаток 4</t>
  </si>
  <si>
    <t>Назва напряму діяльності (пріоритетні завдання)</t>
  </si>
  <si>
    <t>Одиниці виміру</t>
  </si>
  <si>
    <t>Виконавці</t>
  </si>
  <si>
    <t xml:space="preserve">Джерела фінансування </t>
  </si>
  <si>
    <t>Очікуваний результат</t>
  </si>
  <si>
    <t>Капітальний ремонт автомобільних доріг загального користування, вулиць і доріг комунальної власності у населених пунктах</t>
  </si>
  <si>
    <t>ВСЬОГО</t>
  </si>
  <si>
    <t>Експлуатаційне утримання автомобільних доріг загального користування, вулиць і доріг комунальної власності у населених пунктах</t>
  </si>
  <si>
    <t>Артем ВОЙТОВИЧ</t>
  </si>
  <si>
    <t>Експлуатаційне утримання вулиць і доріг комунальної власності у населених пунктах області</t>
  </si>
  <si>
    <t>Придбання пересувних габаритно-вагових комплексів, придбання та встановлення комплексів зважування в русі (WIM)</t>
  </si>
  <si>
    <t>Обстеження експлуатаційного стану мостів на автомобільних дорогах загального користування місцевого значення, вулицях і дорогах комунальної власності у населених пунктах області</t>
  </si>
  <si>
    <t xml:space="preserve">Забезпечення безпеки дорожнього руху, протидії загрозам його ускладнення </t>
  </si>
  <si>
    <t>Забезпечення безпеки дорожнього руху</t>
  </si>
  <si>
    <t>Придбання та впровадження технічних засобів зниження негативного впливу на навколишнє природнє середовище (шумозахисні екрани, водоочисні споруди, біопереходи, огорожі тощо)</t>
  </si>
  <si>
    <t>Створення системи управління автомобільними дорогами</t>
  </si>
  <si>
    <t>Придбання, впровадження та обслуговування базових інформаційно-аналітичних комплексів (АЕСУМ тощо)</t>
  </si>
  <si>
    <t>Придбання програмного забезпечення для впровадження системи моніторингу та управління автомобільними дорогами місцевого значення на основі геоінформаційних технологій</t>
  </si>
  <si>
    <t>Придбання та обслуговування технічних засобів (камер фото- та відеофіксації порушень правил дорожнього руху), придбання та встановлення комплексів автоматичної фіксації порушень правил дорожнього руху</t>
  </si>
  <si>
    <t>I. СТВОРЕННЯ НАЛЕЖНОЇ ТА ЯКІСНОЇ ДОРОЖНЬОЇ ІНФРАСТРУКТУРИ</t>
  </si>
  <si>
    <t>II. СТВОРЕННЯ УМОВ ДЛЯ БЕЗПЕЧНОГО ТА КОМФОРТНОГО ДОРОЖНЬОГО РУХУ</t>
  </si>
  <si>
    <t>ІНШІ ЗАХОДИ</t>
  </si>
  <si>
    <t>1. Забезпечення та підвищення рівня габаритно-вагового контролю для збереження доріг</t>
  </si>
  <si>
    <t>2. Впровадження екологічних заходів</t>
  </si>
  <si>
    <t>4. Визначення стратегії обслуговування та системи експлуатації мостів</t>
  </si>
  <si>
    <t>одиниць</t>
  </si>
  <si>
    <t>РАЗОМ по ДОДАТКУ</t>
  </si>
  <si>
    <t>Будівництво та реконструкція автомобільних доріг загального користування місцевого значення, вулиць і доріг комунальної власності у населених пунктах</t>
  </si>
  <si>
    <t>Забезпечення належного експлуатаційного стану дорожнього покриття, реалізація заходів з організації та безпеки дорожнього руху</t>
  </si>
  <si>
    <t>Забезпечення належного габаритно-вагового контролю</t>
  </si>
  <si>
    <t>Зниження негативного впливу на навколишнє природне середовище</t>
  </si>
  <si>
    <t>зокрема за роками</t>
  </si>
  <si>
    <t xml:space="preserve">№ </t>
  </si>
  <si>
    <t xml:space="preserve">3. Застосування прогресивних проектних рішень та новітних технологій для  впровадження системи управління дорогами на базі геоінформаційних технологій </t>
  </si>
  <si>
    <t>Виконкоми сільських, селищних та міських рад</t>
  </si>
  <si>
    <t>РЕСУРСИ</t>
  </si>
  <si>
    <t>РОКИ</t>
  </si>
  <si>
    <t>1 розділ</t>
  </si>
  <si>
    <t>2 розділ</t>
  </si>
  <si>
    <t>комун дороги</t>
  </si>
  <si>
    <t>місцеві</t>
  </si>
  <si>
    <t>РАЗОМ</t>
  </si>
  <si>
    <t>Регіональної програми розвитку автомобільних доріг у Вінницькій області на 2024–2028 роки</t>
  </si>
  <si>
    <t>Начальник Управління дорожнього господарства 
обласної військової адміністрації</t>
  </si>
  <si>
    <t xml:space="preserve">Проведення робіт з комплексного відновлення чи покращення транспортно-експлуатаційного стану доріг та інженерних
споруд, приведення параметрів і технічних характеристик окремих
елементів до відповідності нормативним вимогам з урахуванням зростання
інтенсивності руху та осьових навантажень </t>
  </si>
  <si>
    <t xml:space="preserve">Напрями діяльності і заходи </t>
  </si>
  <si>
    <t>Управління дорожнього господарства  обласної військової адміністрації, ДО "Служба місцевих автомобільних доріг та розвитку інфраструктури у Вінницькій області", виконкоми сільських, селищних та міських рад</t>
  </si>
  <si>
    <t>Управління дорожнього господарства обласної військової адміністрації, ДО "Служба місцевих автомобільних доріг та розвитку інфраструктури у Вінницькій області", виконкоми сільських, селищних та міських рад</t>
  </si>
  <si>
    <t>Управління дорожнього господарства обласної військової адміістрації, ДО "Служба місцевих автомобільних доріг та розвитку інфраструктури у Вінницькій області", виконкоми сільських, селищних та міських рад</t>
  </si>
  <si>
    <t xml:space="preserve">Утримання, обслуговування та забезпечення функціонування  пунктів  габаритно-вагового контролю </t>
  </si>
  <si>
    <t>Будівництво нових та підтримка в належному стані існуючих майданчиків для здійснення габаритно-вагового контролю</t>
  </si>
  <si>
    <t>до Програми</t>
  </si>
  <si>
    <t>тис. м2</t>
  </si>
  <si>
    <t>Поточний середній ремонт автомобільних доріг загального користування</t>
  </si>
  <si>
    <t>Поточний середній ремонт автомобільних доріг загального користування місцевого значення</t>
  </si>
  <si>
    <t>Перелік заходів Програми</t>
  </si>
  <si>
    <t>Орієнтовні обсяги фінансування (вартість), тис. грн</t>
  </si>
  <si>
    <t>У тому числі за роками, тис.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</si>
</sst>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3" x14ac:knownFonts="1">
    <font>
      <sz val="11"/>
      <color theme="1"/>
      <name val="Calibri"/>
      <family val="2"/>
      <charset val="204"/>
      <scheme val="minor"/>
    </font>
    <font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color theme="5" tint="-0.49998474074526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sz val="13"/>
      <color indexed="10"/>
      <name val="Times New Roman"/>
      <family val="1"/>
      <charset val="204"/>
    </font>
    <font>
      <b/>
      <sz val="13"/>
      <color theme="5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2" fillId="0" borderId="0" xfId="0" applyFont="1"/>
    <xf numFmtId="0" fontId="4" fillId="0" borderId="0" xfId="0" applyFont="1"/>
    <xf numFmtId="0" fontId="2" fillId="4" borderId="0" xfId="0" applyFont="1" applyFill="1"/>
    <xf numFmtId="164" fontId="2" fillId="2" borderId="0" xfId="0" applyNumberFormat="1" applyFont="1" applyFill="1"/>
    <xf numFmtId="164" fontId="2" fillId="4" borderId="0" xfId="0" applyNumberFormat="1" applyFont="1" applyFill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0" xfId="0" applyFont="1" applyFill="1"/>
    <xf numFmtId="2" fontId="1" fillId="2" borderId="0" xfId="0" applyNumberFormat="1" applyFont="1" applyFill="1"/>
    <xf numFmtId="164" fontId="1" fillId="2" borderId="0" xfId="0" applyNumberFormat="1" applyFont="1" applyFill="1"/>
    <xf numFmtId="4" fontId="1" fillId="2" borderId="0" xfId="0" applyNumberFormat="1" applyFont="1" applyFill="1"/>
    <xf numFmtId="2" fontId="6" fillId="2" borderId="0" xfId="0" applyNumberFormat="1" applyFont="1" applyFill="1"/>
    <xf numFmtId="0" fontId="11" fillId="2" borderId="0" xfId="0" applyFont="1" applyFill="1"/>
    <xf numFmtId="0" fontId="10" fillId="0" borderId="53" xfId="0" applyFont="1" applyBorder="1" applyAlignment="1">
      <alignment horizontal="center" vertical="center"/>
    </xf>
    <xf numFmtId="0" fontId="1" fillId="2" borderId="1" xfId="0" applyFont="1" applyFill="1" applyBorder="1"/>
    <xf numFmtId="0" fontId="12" fillId="2" borderId="0" xfId="0" applyFont="1" applyFill="1"/>
    <xf numFmtId="164" fontId="6" fillId="2" borderId="0" xfId="0" applyNumberFormat="1" applyFont="1" applyFill="1"/>
    <xf numFmtId="164" fontId="1" fillId="2" borderId="1" xfId="0" applyNumberFormat="1" applyFont="1" applyFill="1" applyBorder="1"/>
    <xf numFmtId="0" fontId="10" fillId="0" borderId="1" xfId="0" applyFont="1" applyBorder="1" applyAlignment="1">
      <alignment horizontal="left" vertical="center" wrapText="1"/>
    </xf>
    <xf numFmtId="164" fontId="6" fillId="2" borderId="1" xfId="0" applyNumberFormat="1" applyFont="1" applyFill="1" applyBorder="1"/>
    <xf numFmtId="164" fontId="1" fillId="0" borderId="1" xfId="0" applyNumberFormat="1" applyFont="1" applyBorder="1"/>
    <xf numFmtId="0" fontId="13" fillId="2" borderId="0" xfId="0" applyFont="1" applyFill="1"/>
    <xf numFmtId="0" fontId="10" fillId="0" borderId="14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3" borderId="0" xfId="0" applyFont="1" applyFill="1"/>
    <xf numFmtId="0" fontId="10" fillId="0" borderId="1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top" wrapText="1"/>
    </xf>
    <xf numFmtId="164" fontId="10" fillId="0" borderId="14" xfId="0" applyNumberFormat="1" applyFont="1" applyBorder="1" applyAlignment="1">
      <alignment horizontal="center" vertical="center" wrapText="1"/>
    </xf>
    <xf numFmtId="0" fontId="10" fillId="2" borderId="0" xfId="0" applyFont="1" applyFill="1"/>
    <xf numFmtId="0" fontId="14" fillId="2" borderId="0" xfId="0" applyFont="1" applyFill="1"/>
    <xf numFmtId="164" fontId="14" fillId="2" borderId="0" xfId="0" applyNumberFormat="1" applyFont="1" applyFill="1"/>
    <xf numFmtId="0" fontId="13" fillId="0" borderId="0" xfId="0" applyFont="1"/>
    <xf numFmtId="0" fontId="12" fillId="0" borderId="0" xfId="0" applyFont="1"/>
    <xf numFmtId="0" fontId="1" fillId="0" borderId="0" xfId="0" applyFont="1"/>
    <xf numFmtId="164" fontId="6" fillId="0" borderId="0" xfId="0" applyNumberFormat="1" applyFont="1"/>
    <xf numFmtId="0" fontId="10" fillId="0" borderId="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164" fontId="1" fillId="3" borderId="0" xfId="0" applyNumberFormat="1" applyFont="1" applyFill="1"/>
    <xf numFmtId="164" fontId="1" fillId="2" borderId="3" xfId="0" applyNumberFormat="1" applyFont="1" applyFill="1" applyBorder="1"/>
    <xf numFmtId="0" fontId="1" fillId="0" borderId="1" xfId="0" applyFont="1" applyBorder="1"/>
    <xf numFmtId="164" fontId="1" fillId="0" borderId="0" xfId="0" applyNumberFormat="1" applyFont="1"/>
    <xf numFmtId="0" fontId="6" fillId="0" borderId="0" xfId="0" applyFont="1" applyAlignment="1">
      <alignment vertical="center" wrapText="1"/>
    </xf>
    <xf numFmtId="0" fontId="10" fillId="0" borderId="4" xfId="0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 wrapText="1"/>
    </xf>
    <xf numFmtId="0" fontId="14" fillId="0" borderId="0" xfId="0" applyFont="1"/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3" fontId="13" fillId="0" borderId="17" xfId="0" applyNumberFormat="1" applyFont="1" applyBorder="1" applyAlignment="1">
      <alignment horizontal="center" vertical="center" wrapText="1"/>
    </xf>
    <xf numFmtId="0" fontId="15" fillId="3" borderId="0" xfId="0" applyFont="1" applyFill="1"/>
    <xf numFmtId="0" fontId="16" fillId="2" borderId="0" xfId="0" applyFont="1" applyFill="1"/>
    <xf numFmtId="0" fontId="6" fillId="2" borderId="0" xfId="0" applyFont="1" applyFill="1"/>
    <xf numFmtId="164" fontId="6" fillId="2" borderId="3" xfId="0" applyNumberFormat="1" applyFont="1" applyFill="1" applyBorder="1"/>
    <xf numFmtId="0" fontId="10" fillId="0" borderId="21" xfId="0" applyFont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/>
    <xf numFmtId="164" fontId="8" fillId="0" borderId="0" xfId="0" applyNumberFormat="1" applyFont="1"/>
    <xf numFmtId="164" fontId="2" fillId="0" borderId="0" xfId="0" applyNumberFormat="1" applyFont="1"/>
    <xf numFmtId="164" fontId="2" fillId="0" borderId="2" xfId="0" applyNumberFormat="1" applyFont="1" applyBorder="1"/>
    <xf numFmtId="164" fontId="8" fillId="0" borderId="1" xfId="0" applyNumberFormat="1" applyFont="1" applyBorder="1" applyAlignment="1">
      <alignment horizontal="left"/>
    </xf>
    <xf numFmtId="164" fontId="10" fillId="0" borderId="10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0" fontId="7" fillId="2" borderId="0" xfId="0" applyFont="1" applyFill="1"/>
    <xf numFmtId="0" fontId="17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18" fillId="0" borderId="0" xfId="0" applyFont="1" applyAlignment="1">
      <alignment horizontal="left" vertical="center"/>
    </xf>
    <xf numFmtId="0" fontId="19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64" fontId="13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166" fontId="10" fillId="0" borderId="4" xfId="0" applyNumberFormat="1" applyFont="1" applyBorder="1" applyAlignment="1">
      <alignment vertical="center" wrapText="1"/>
    </xf>
    <xf numFmtId="166" fontId="10" fillId="0" borderId="4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center" wrapText="1"/>
    </xf>
    <xf numFmtId="3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21" xfId="0" applyFont="1" applyBorder="1" applyAlignment="1">
      <alignment horizontal="left" vertical="top" wrapText="1"/>
    </xf>
    <xf numFmtId="0" fontId="10" fillId="0" borderId="14" xfId="0" applyFont="1" applyBorder="1" applyAlignment="1">
      <alignment vertical="center" wrapText="1"/>
    </xf>
    <xf numFmtId="0" fontId="10" fillId="0" borderId="41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vertical="center" wrapText="1"/>
    </xf>
    <xf numFmtId="0" fontId="10" fillId="0" borderId="30" xfId="0" applyFont="1" applyBorder="1"/>
    <xf numFmtId="0" fontId="10" fillId="0" borderId="45" xfId="0" applyFont="1" applyBorder="1" applyAlignment="1">
      <alignment horizontal="left"/>
    </xf>
    <xf numFmtId="0" fontId="10" fillId="0" borderId="46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10" fillId="0" borderId="30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164" fontId="21" fillId="0" borderId="0" xfId="0" applyNumberFormat="1" applyFont="1" applyAlignment="1">
      <alignment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24" xfId="0" applyNumberFormat="1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23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/>
    <xf numFmtId="164" fontId="10" fillId="0" borderId="15" xfId="0" applyNumberFormat="1" applyFont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0" fillId="0" borderId="36" xfId="0" applyFont="1" applyBorder="1" applyAlignment="1">
      <alignment horizontal="center" vertical="center" wrapText="1"/>
    </xf>
    <xf numFmtId="164" fontId="8" fillId="0" borderId="2" xfId="0" applyNumberFormat="1" applyFont="1" applyBorder="1"/>
    <xf numFmtId="164" fontId="8" fillId="0" borderId="1" xfId="0" applyNumberFormat="1" applyFont="1" applyBorder="1"/>
    <xf numFmtId="0" fontId="2" fillId="0" borderId="48" xfId="0" applyFont="1" applyBorder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10" fillId="0" borderId="17" xfId="0" applyNumberFormat="1" applyFont="1" applyBorder="1" applyAlignment="1">
      <alignment horizontal="center" vertical="center" wrapText="1"/>
    </xf>
    <xf numFmtId="3" fontId="10" fillId="0" borderId="29" xfId="0" applyNumberFormat="1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164" fontId="10" fillId="0" borderId="17" xfId="0" applyNumberFormat="1" applyFont="1" applyBorder="1" applyAlignment="1">
      <alignment horizontal="center" vertical="center"/>
    </xf>
    <xf numFmtId="164" fontId="10" fillId="0" borderId="29" xfId="0" applyNumberFormat="1" applyFont="1" applyBorder="1" applyAlignment="1">
      <alignment horizontal="center" vertical="center"/>
    </xf>
    <xf numFmtId="164" fontId="10" fillId="0" borderId="29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37" xfId="0" applyNumberFormat="1" applyFont="1" applyBorder="1" applyAlignment="1">
      <alignment horizontal="center" vertical="center" wrapText="1"/>
    </xf>
    <xf numFmtId="0" fontId="10" fillId="0" borderId="58" xfId="0" applyFont="1" applyBorder="1" applyAlignment="1">
      <alignment horizontal="left" vertical="center" wrapText="1"/>
    </xf>
    <xf numFmtId="0" fontId="10" fillId="0" borderId="6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3" fillId="0" borderId="34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59" xfId="0" applyFont="1" applyBorder="1" applyAlignment="1">
      <alignment horizontal="left" vertical="center" wrapText="1"/>
    </xf>
    <xf numFmtId="164" fontId="10" fillId="0" borderId="19" xfId="0" applyNumberFormat="1" applyFont="1" applyBorder="1" applyAlignment="1">
      <alignment horizontal="center" vertical="center" wrapText="1"/>
    </xf>
    <xf numFmtId="164" fontId="10" fillId="0" borderId="49" xfId="0" applyNumberFormat="1" applyFont="1" applyBorder="1" applyAlignment="1">
      <alignment horizontal="center" vertical="center" wrapText="1"/>
    </xf>
    <xf numFmtId="164" fontId="10" fillId="0" borderId="21" xfId="0" applyNumberFormat="1" applyFont="1" applyBorder="1" applyAlignment="1">
      <alignment horizontal="center" vertical="center" wrapText="1"/>
    </xf>
    <xf numFmtId="164" fontId="10" fillId="0" borderId="50" xfId="0" applyNumberFormat="1" applyFont="1" applyBorder="1" applyAlignment="1">
      <alignment horizontal="center" vertical="center" wrapText="1"/>
    </xf>
    <xf numFmtId="164" fontId="10" fillId="0" borderId="35" xfId="0" applyNumberFormat="1" applyFont="1" applyBorder="1" applyAlignment="1">
      <alignment horizontal="center" vertical="center" wrapText="1"/>
    </xf>
    <xf numFmtId="164" fontId="10" fillId="0" borderId="51" xfId="0" applyNumberFormat="1" applyFont="1" applyBorder="1" applyAlignment="1">
      <alignment horizontal="center" vertical="center" wrapText="1"/>
    </xf>
    <xf numFmtId="0" fontId="10" fillId="0" borderId="3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Border="1" applyAlignment="1">
      <alignment horizontal="left" vertical="center" wrapText="1"/>
    </xf>
    <xf numFmtId="166" fontId="10" fillId="0" borderId="5" xfId="0" applyNumberFormat="1" applyFont="1" applyBorder="1" applyAlignment="1">
      <alignment horizontal="center" vertical="center" wrapText="1"/>
    </xf>
    <xf numFmtId="166" fontId="10" fillId="0" borderId="4" xfId="0" applyNumberFormat="1" applyFont="1" applyBorder="1" applyAlignment="1">
      <alignment horizontal="center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18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/>
    </xf>
    <xf numFmtId="0" fontId="10" fillId="0" borderId="18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top" wrapText="1"/>
    </xf>
    <xf numFmtId="0" fontId="13" fillId="2" borderId="0" xfId="0" applyFont="1" applyFill="1" applyAlignment="1">
      <alignment horizontal="center" vertical="top" wrapText="1"/>
    </xf>
    <xf numFmtId="0" fontId="13" fillId="2" borderId="52" xfId="0" applyFont="1" applyFill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34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4" fontId="10" fillId="0" borderId="60" xfId="0" applyNumberFormat="1" applyFont="1" applyBorder="1" applyAlignment="1">
      <alignment horizontal="center" vertical="center" wrapText="1"/>
    </xf>
    <xf numFmtId="164" fontId="10" fillId="0" borderId="38" xfId="0" applyNumberFormat="1" applyFont="1" applyBorder="1" applyAlignment="1">
      <alignment horizontal="center" vertical="center" wrapText="1"/>
    </xf>
    <xf numFmtId="164" fontId="10" fillId="0" borderId="61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164" fontId="10" fillId="0" borderId="47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164" fontId="10" fillId="0" borderId="48" xfId="0" applyNumberFormat="1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166" fontId="10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0" fillId="0" borderId="42" xfId="0" applyFont="1" applyBorder="1" applyAlignment="1">
      <alignment horizontal="left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5" fontId="10" fillId="0" borderId="5" xfId="0" applyNumberFormat="1" applyFont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center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38" xfId="0" applyFont="1" applyBorder="1" applyAlignment="1">
      <alignment horizontal="left" vertical="center" wrapText="1"/>
    </xf>
    <xf numFmtId="0" fontId="13" fillId="0" borderId="5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43" xfId="0" applyFont="1" applyBorder="1" applyAlignment="1">
      <alignment horizontal="left" vertical="center" wrapText="1"/>
    </xf>
    <xf numFmtId="3" fontId="10" fillId="0" borderId="3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left" vertical="center" wrapText="1"/>
    </xf>
    <xf numFmtId="0" fontId="10" fillId="0" borderId="55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vertical="top" wrapText="1"/>
    </xf>
    <xf numFmtId="0" fontId="22" fillId="0" borderId="0" xfId="0" applyFont="1" applyAlignment="1">
      <alignment vertical="top"/>
    </xf>
    <xf numFmtId="0" fontId="13" fillId="0" borderId="27" xfId="0" applyFont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2"/>
  <sheetViews>
    <sheetView tabSelected="1" view="pageBreakPreview" topLeftCell="B73" zoomScale="80" zoomScaleNormal="80" zoomScaleSheetLayoutView="80" zoomScalePageLayoutView="115" workbookViewId="0">
      <selection activeCell="N7" sqref="N7:R8"/>
    </sheetView>
  </sheetViews>
  <sheetFormatPr defaultColWidth="9.109375" defaultRowHeight="13.8" x14ac:dyDescent="0.25"/>
  <cols>
    <col min="1" max="1" width="6.5546875" style="11" customWidth="1"/>
    <col min="2" max="2" width="34" style="1" customWidth="1"/>
    <col min="3" max="3" width="35" style="3" customWidth="1"/>
    <col min="4" max="4" width="11.88671875" style="8" customWidth="1"/>
    <col min="5" max="5" width="17.5546875" style="3" customWidth="1"/>
    <col min="6" max="6" width="10.6640625" style="3" customWidth="1"/>
    <col min="7" max="7" width="12.88671875" style="3" customWidth="1"/>
    <col min="8" max="8" width="12.5546875" style="3" customWidth="1"/>
    <col min="9" max="9" width="12" style="3" customWidth="1"/>
    <col min="10" max="10" width="14.109375" style="3" customWidth="1"/>
    <col min="11" max="11" width="29" style="80" customWidth="1"/>
    <col min="12" max="12" width="16.109375" style="3" customWidth="1"/>
    <col min="13" max="13" width="17.88671875" style="3" customWidth="1"/>
    <col min="14" max="18" width="17" style="3" customWidth="1"/>
    <col min="19" max="19" width="28.88671875" style="8" customWidth="1"/>
    <col min="20" max="20" width="29" style="1" customWidth="1"/>
    <col min="21" max="21" width="10.6640625" style="1" customWidth="1"/>
    <col min="22" max="22" width="7" style="1" customWidth="1"/>
    <col min="23" max="23" width="7.33203125" style="1" customWidth="1"/>
    <col min="24" max="24" width="8.33203125" style="1" customWidth="1"/>
    <col min="25" max="25" width="7.109375" style="1" customWidth="1"/>
    <col min="26" max="26" width="6.5546875" style="1" customWidth="1"/>
    <col min="27" max="27" width="7.88671875" style="1" customWidth="1"/>
    <col min="28" max="28" width="5.44140625" style="1" customWidth="1"/>
    <col min="29" max="29" width="6.109375" style="1" customWidth="1"/>
    <col min="30" max="30" width="20.33203125" style="1" bestFit="1" customWidth="1"/>
    <col min="31" max="31" width="6" style="1" customWidth="1"/>
    <col min="32" max="32" width="13.109375" style="1" bestFit="1" customWidth="1"/>
    <col min="33" max="37" width="12.109375" style="1" bestFit="1" customWidth="1"/>
    <col min="38" max="16384" width="9.109375" style="1"/>
  </cols>
  <sheetData>
    <row r="1" spans="1:37" ht="18.75" customHeight="1" x14ac:dyDescent="0.35">
      <c r="B1" s="76"/>
      <c r="C1" s="77"/>
      <c r="D1" s="78"/>
      <c r="E1" s="79"/>
      <c r="F1" s="79"/>
      <c r="G1" s="79"/>
      <c r="H1" s="79"/>
      <c r="I1" s="79"/>
      <c r="J1" s="79"/>
      <c r="L1" s="79"/>
      <c r="M1" s="79"/>
      <c r="N1" s="79"/>
      <c r="O1" s="77"/>
      <c r="P1" s="249" t="s">
        <v>21</v>
      </c>
      <c r="Q1" s="249"/>
      <c r="R1" s="249"/>
      <c r="S1" s="249"/>
      <c r="AH1" s="5"/>
    </row>
    <row r="2" spans="1:37" ht="34.5" customHeight="1" x14ac:dyDescent="0.35">
      <c r="B2" s="76"/>
      <c r="C2" s="81"/>
      <c r="D2" s="82"/>
      <c r="E2" s="83"/>
      <c r="F2" s="83"/>
      <c r="G2" s="83"/>
      <c r="H2" s="83"/>
      <c r="I2" s="83"/>
      <c r="J2" s="83"/>
      <c r="K2" s="84"/>
      <c r="L2" s="83"/>
      <c r="M2" s="85"/>
      <c r="N2" s="128"/>
      <c r="O2" s="77"/>
      <c r="P2" s="250" t="s">
        <v>73</v>
      </c>
      <c r="Q2" s="249"/>
      <c r="R2" s="249"/>
      <c r="S2" s="249"/>
      <c r="AD2" s="6"/>
      <c r="AF2" s="6"/>
      <c r="AG2" s="6"/>
      <c r="AH2" s="7"/>
      <c r="AI2" s="6"/>
    </row>
    <row r="3" spans="1:37" ht="90.75" customHeight="1" x14ac:dyDescent="0.3">
      <c r="B3" s="76"/>
      <c r="C3" s="81"/>
      <c r="D3" s="82"/>
      <c r="E3" s="83"/>
      <c r="F3" s="83"/>
      <c r="G3" s="83"/>
      <c r="H3" s="83"/>
      <c r="I3" s="83"/>
      <c r="J3" s="83"/>
      <c r="K3" s="84"/>
      <c r="L3" s="83"/>
      <c r="M3" s="83"/>
      <c r="N3" s="129"/>
      <c r="O3" s="129"/>
      <c r="P3" s="269"/>
      <c r="Q3" s="270"/>
      <c r="R3" s="270"/>
      <c r="S3" s="270"/>
      <c r="AD3" s="6"/>
      <c r="AI3" s="6"/>
    </row>
    <row r="4" spans="1:37" ht="33" customHeight="1" x14ac:dyDescent="0.25">
      <c r="B4" s="76"/>
      <c r="C4" s="278" t="s">
        <v>67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</row>
    <row r="5" spans="1:37" ht="33.75" customHeight="1" x14ac:dyDescent="0.25">
      <c r="B5" s="76"/>
      <c r="C5" s="279" t="s">
        <v>64</v>
      </c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78"/>
    </row>
    <row r="6" spans="1:37" ht="18" thickBot="1" x14ac:dyDescent="0.3">
      <c r="B6" s="7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111"/>
      <c r="O6" s="111"/>
      <c r="P6" s="111"/>
      <c r="Q6" s="111"/>
      <c r="R6" s="86"/>
      <c r="S6" s="78"/>
    </row>
    <row r="7" spans="1:37" s="13" customFormat="1" ht="39.75" customHeight="1" thickBot="1" x14ac:dyDescent="0.35">
      <c r="A7" s="264" t="s">
        <v>54</v>
      </c>
      <c r="B7" s="272" t="s">
        <v>22</v>
      </c>
      <c r="C7" s="191" t="s">
        <v>77</v>
      </c>
      <c r="D7" s="258" t="s">
        <v>23</v>
      </c>
      <c r="E7" s="284" t="s">
        <v>0</v>
      </c>
      <c r="F7" s="285"/>
      <c r="G7" s="285"/>
      <c r="H7" s="285"/>
      <c r="I7" s="285"/>
      <c r="J7" s="286"/>
      <c r="K7" s="191" t="s">
        <v>24</v>
      </c>
      <c r="L7" s="191" t="s">
        <v>25</v>
      </c>
      <c r="M7" s="191" t="s">
        <v>78</v>
      </c>
      <c r="N7" s="280" t="s">
        <v>79</v>
      </c>
      <c r="O7" s="207"/>
      <c r="P7" s="207"/>
      <c r="Q7" s="207"/>
      <c r="R7" s="281"/>
      <c r="S7" s="254" t="s">
        <v>26</v>
      </c>
    </row>
    <row r="8" spans="1:37" s="13" customFormat="1" ht="24" customHeight="1" thickBot="1" x14ac:dyDescent="0.35">
      <c r="A8" s="265"/>
      <c r="B8" s="273"/>
      <c r="C8" s="192"/>
      <c r="D8" s="259"/>
      <c r="E8" s="189" t="s">
        <v>1</v>
      </c>
      <c r="F8" s="194" t="s">
        <v>53</v>
      </c>
      <c r="G8" s="195"/>
      <c r="H8" s="195"/>
      <c r="I8" s="195"/>
      <c r="J8" s="196"/>
      <c r="K8" s="192"/>
      <c r="L8" s="192"/>
      <c r="M8" s="192"/>
      <c r="N8" s="282"/>
      <c r="O8" s="209"/>
      <c r="P8" s="209"/>
      <c r="Q8" s="209"/>
      <c r="R8" s="283"/>
      <c r="S8" s="255"/>
      <c r="U8" s="14"/>
      <c r="V8" s="14"/>
      <c r="W8" s="14"/>
      <c r="X8" s="14"/>
      <c r="Z8" s="15"/>
      <c r="AA8" s="16"/>
      <c r="AB8" s="15"/>
      <c r="AC8" s="15"/>
    </row>
    <row r="9" spans="1:37" s="13" customFormat="1" ht="31.5" customHeight="1" thickBot="1" x14ac:dyDescent="0.35">
      <c r="A9" s="266"/>
      <c r="B9" s="274"/>
      <c r="C9" s="193"/>
      <c r="D9" s="260"/>
      <c r="E9" s="190"/>
      <c r="F9" s="43">
        <v>2024</v>
      </c>
      <c r="G9" s="43">
        <v>2025</v>
      </c>
      <c r="H9" s="43">
        <v>2026</v>
      </c>
      <c r="I9" s="43">
        <v>2027</v>
      </c>
      <c r="J9" s="87">
        <v>2028</v>
      </c>
      <c r="K9" s="193"/>
      <c r="L9" s="193"/>
      <c r="M9" s="193"/>
      <c r="N9" s="130">
        <v>2024</v>
      </c>
      <c r="O9" s="112">
        <v>2025</v>
      </c>
      <c r="P9" s="112">
        <v>2026</v>
      </c>
      <c r="Q9" s="112">
        <v>2027</v>
      </c>
      <c r="R9" s="113">
        <v>2028</v>
      </c>
      <c r="S9" s="256"/>
      <c r="U9" s="17"/>
      <c r="V9" s="17"/>
      <c r="W9" s="17"/>
      <c r="X9" s="17"/>
      <c r="Z9" s="15"/>
      <c r="AA9" s="16"/>
      <c r="AB9" s="15"/>
      <c r="AC9" s="15"/>
      <c r="AG9" s="18"/>
      <c r="AH9" s="18"/>
      <c r="AI9" s="18"/>
      <c r="AJ9" s="18"/>
      <c r="AK9" s="18"/>
    </row>
    <row r="10" spans="1:37" s="13" customFormat="1" ht="44.25" customHeight="1" thickBot="1" x14ac:dyDescent="0.35">
      <c r="A10" s="19"/>
      <c r="B10" s="204" t="s">
        <v>41</v>
      </c>
      <c r="C10" s="257" t="s">
        <v>49</v>
      </c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200"/>
      <c r="S10" s="142" t="s">
        <v>66</v>
      </c>
    </row>
    <row r="11" spans="1:37" s="13" customFormat="1" ht="33.75" customHeight="1" x14ac:dyDescent="0.3">
      <c r="A11" s="263">
        <v>1</v>
      </c>
      <c r="B11" s="205"/>
      <c r="C11" s="217" t="s">
        <v>18</v>
      </c>
      <c r="D11" s="147" t="s">
        <v>2</v>
      </c>
      <c r="E11" s="173">
        <v>20</v>
      </c>
      <c r="F11" s="88"/>
      <c r="G11" s="88"/>
      <c r="H11" s="88"/>
      <c r="I11" s="89">
        <v>5</v>
      </c>
      <c r="J11" s="89">
        <v>5</v>
      </c>
      <c r="K11" s="171" t="s">
        <v>69</v>
      </c>
      <c r="L11" s="72" t="s">
        <v>8</v>
      </c>
      <c r="M11" s="114">
        <f>N11+O11+P11+Q11+R11</f>
        <v>600000</v>
      </c>
      <c r="N11" s="114"/>
      <c r="O11" s="114"/>
      <c r="P11" s="114"/>
      <c r="Q11" s="114">
        <v>300000</v>
      </c>
      <c r="R11" s="115">
        <v>300000</v>
      </c>
      <c r="S11" s="143"/>
      <c r="T11" s="20"/>
      <c r="AD11" s="21"/>
      <c r="AF11" s="22"/>
      <c r="AG11" s="23"/>
      <c r="AH11" s="23"/>
      <c r="AI11" s="23"/>
      <c r="AJ11" s="23"/>
      <c r="AK11" s="23"/>
    </row>
    <row r="12" spans="1:37" s="13" customFormat="1" ht="33.75" customHeight="1" x14ac:dyDescent="0.3">
      <c r="A12" s="263"/>
      <c r="B12" s="205"/>
      <c r="C12" s="175"/>
      <c r="D12" s="147"/>
      <c r="E12" s="173"/>
      <c r="F12" s="90"/>
      <c r="G12" s="90"/>
      <c r="H12" s="90"/>
      <c r="I12" s="231">
        <v>5</v>
      </c>
      <c r="J12" s="231">
        <v>5</v>
      </c>
      <c r="K12" s="171"/>
      <c r="L12" s="24" t="s">
        <v>14</v>
      </c>
      <c r="M12" s="71">
        <f t="shared" ref="M12:M14" si="0">N12+O12+P12+Q12+R12</f>
        <v>100000</v>
      </c>
      <c r="N12" s="71"/>
      <c r="O12" s="71"/>
      <c r="P12" s="71"/>
      <c r="Q12" s="71">
        <v>50000</v>
      </c>
      <c r="R12" s="116">
        <v>50000</v>
      </c>
      <c r="S12" s="142"/>
      <c r="T12" s="229"/>
      <c r="AD12" s="21"/>
      <c r="AF12" s="22"/>
      <c r="AG12" s="23"/>
      <c r="AH12" s="23"/>
      <c r="AI12" s="23"/>
      <c r="AJ12" s="23"/>
      <c r="AK12" s="23"/>
    </row>
    <row r="13" spans="1:37" s="13" customFormat="1" ht="33.75" customHeight="1" x14ac:dyDescent="0.3">
      <c r="A13" s="263"/>
      <c r="B13" s="205"/>
      <c r="C13" s="175"/>
      <c r="D13" s="147"/>
      <c r="E13" s="173"/>
      <c r="F13" s="90"/>
      <c r="G13" s="90"/>
      <c r="H13" s="90"/>
      <c r="I13" s="173"/>
      <c r="J13" s="173"/>
      <c r="K13" s="171"/>
      <c r="L13" s="24" t="s">
        <v>19</v>
      </c>
      <c r="M13" s="71">
        <f t="shared" si="0"/>
        <v>100000</v>
      </c>
      <c r="N13" s="71"/>
      <c r="O13" s="71"/>
      <c r="P13" s="71"/>
      <c r="Q13" s="71">
        <v>50000</v>
      </c>
      <c r="R13" s="116">
        <v>50000</v>
      </c>
      <c r="S13" s="142"/>
      <c r="T13" s="230"/>
      <c r="AD13" s="21"/>
      <c r="AF13" s="22"/>
      <c r="AG13" s="23"/>
      <c r="AH13" s="23"/>
      <c r="AI13" s="23"/>
      <c r="AJ13" s="23"/>
      <c r="AK13" s="23"/>
    </row>
    <row r="14" spans="1:37" s="13" customFormat="1" ht="27" customHeight="1" x14ac:dyDescent="0.3">
      <c r="A14" s="263"/>
      <c r="B14" s="205"/>
      <c r="C14" s="175"/>
      <c r="D14" s="148"/>
      <c r="E14" s="174"/>
      <c r="F14" s="90"/>
      <c r="G14" s="90"/>
      <c r="H14" s="90"/>
      <c r="I14" s="174"/>
      <c r="J14" s="174"/>
      <c r="K14" s="171"/>
      <c r="L14" s="24" t="s">
        <v>20</v>
      </c>
      <c r="M14" s="71">
        <f t="shared" si="0"/>
        <v>400000</v>
      </c>
      <c r="N14" s="71"/>
      <c r="O14" s="71"/>
      <c r="P14" s="71"/>
      <c r="Q14" s="71">
        <v>200000</v>
      </c>
      <c r="R14" s="116">
        <v>200000</v>
      </c>
      <c r="S14" s="142"/>
      <c r="T14" s="230"/>
      <c r="AD14" s="21"/>
      <c r="AF14" s="22"/>
      <c r="AG14" s="23"/>
      <c r="AH14" s="23"/>
      <c r="AI14" s="23"/>
      <c r="AJ14" s="23"/>
      <c r="AK14" s="23"/>
    </row>
    <row r="15" spans="1:37" s="13" customFormat="1" ht="33.75" customHeight="1" x14ac:dyDescent="0.3">
      <c r="A15" s="263"/>
      <c r="B15" s="205"/>
      <c r="C15" s="175"/>
      <c r="D15" s="184" t="s">
        <v>3</v>
      </c>
      <c r="E15" s="149">
        <v>210</v>
      </c>
      <c r="F15" s="236"/>
      <c r="G15" s="236"/>
      <c r="H15" s="251"/>
      <c r="I15" s="236"/>
      <c r="J15" s="91">
        <v>100</v>
      </c>
      <c r="K15" s="171"/>
      <c r="L15" s="24" t="s">
        <v>8</v>
      </c>
      <c r="M15" s="71">
        <f>N15+O15+P15+Q15+R15</f>
        <v>500000</v>
      </c>
      <c r="N15" s="71"/>
      <c r="O15" s="71"/>
      <c r="P15" s="71"/>
      <c r="Q15" s="71"/>
      <c r="R15" s="116">
        <v>500000</v>
      </c>
      <c r="S15" s="142"/>
      <c r="AD15" s="21"/>
      <c r="AF15" s="22"/>
      <c r="AG15" s="25"/>
      <c r="AH15" s="25"/>
      <c r="AI15" s="25"/>
      <c r="AJ15" s="25"/>
      <c r="AK15" s="25"/>
    </row>
    <row r="16" spans="1:37" s="13" customFormat="1" ht="33.75" customHeight="1" x14ac:dyDescent="0.3">
      <c r="A16" s="263"/>
      <c r="B16" s="205"/>
      <c r="C16" s="175"/>
      <c r="D16" s="147"/>
      <c r="E16" s="150"/>
      <c r="F16" s="237"/>
      <c r="G16" s="237"/>
      <c r="H16" s="252"/>
      <c r="I16" s="237"/>
      <c r="J16" s="232">
        <v>110</v>
      </c>
      <c r="K16" s="171"/>
      <c r="L16" s="24" t="s">
        <v>14</v>
      </c>
      <c r="M16" s="71">
        <f t="shared" ref="M16:M18" si="1">N16+O16+P16+Q16+R16</f>
        <v>50000</v>
      </c>
      <c r="N16" s="71"/>
      <c r="O16" s="71"/>
      <c r="P16" s="71"/>
      <c r="Q16" s="71"/>
      <c r="R16" s="116">
        <v>50000</v>
      </c>
      <c r="S16" s="142"/>
    </row>
    <row r="17" spans="1:37" s="13" customFormat="1" ht="33.75" customHeight="1" x14ac:dyDescent="0.3">
      <c r="A17" s="263"/>
      <c r="B17" s="205"/>
      <c r="C17" s="175"/>
      <c r="D17" s="147"/>
      <c r="E17" s="150"/>
      <c r="F17" s="237"/>
      <c r="G17" s="237"/>
      <c r="H17" s="252"/>
      <c r="I17" s="237"/>
      <c r="J17" s="233"/>
      <c r="K17" s="171"/>
      <c r="L17" s="24" t="s">
        <v>19</v>
      </c>
      <c r="M17" s="71">
        <f t="shared" si="1"/>
        <v>50000</v>
      </c>
      <c r="N17" s="117"/>
      <c r="O17" s="117"/>
      <c r="P17" s="117"/>
      <c r="Q17" s="117"/>
      <c r="R17" s="118">
        <v>50000</v>
      </c>
      <c r="S17" s="142"/>
    </row>
    <row r="18" spans="1:37" s="13" customFormat="1" ht="27" customHeight="1" x14ac:dyDescent="0.3">
      <c r="A18" s="262"/>
      <c r="B18" s="205"/>
      <c r="C18" s="175"/>
      <c r="D18" s="148"/>
      <c r="E18" s="151"/>
      <c r="F18" s="238"/>
      <c r="G18" s="238"/>
      <c r="H18" s="253"/>
      <c r="I18" s="238"/>
      <c r="J18" s="234"/>
      <c r="K18" s="172"/>
      <c r="L18" s="24" t="s">
        <v>20</v>
      </c>
      <c r="M18" s="71">
        <f t="shared" si="1"/>
        <v>400000</v>
      </c>
      <c r="N18" s="119"/>
      <c r="O18" s="119"/>
      <c r="P18" s="119"/>
      <c r="Q18" s="119"/>
      <c r="R18" s="116">
        <v>400000</v>
      </c>
      <c r="S18" s="142"/>
    </row>
    <row r="19" spans="1:37" s="13" customFormat="1" ht="39" customHeight="1" x14ac:dyDescent="0.3">
      <c r="A19" s="261">
        <v>2</v>
      </c>
      <c r="B19" s="205"/>
      <c r="C19" s="247" t="s">
        <v>7</v>
      </c>
      <c r="D19" s="184" t="s">
        <v>74</v>
      </c>
      <c r="E19" s="149">
        <v>100</v>
      </c>
      <c r="F19" s="231">
        <v>20</v>
      </c>
      <c r="G19" s="231">
        <v>20</v>
      </c>
      <c r="H19" s="231">
        <v>20</v>
      </c>
      <c r="I19" s="231">
        <v>20</v>
      </c>
      <c r="J19" s="231">
        <v>20</v>
      </c>
      <c r="K19" s="144" t="s">
        <v>56</v>
      </c>
      <c r="L19" s="72" t="s">
        <v>8</v>
      </c>
      <c r="M19" s="114">
        <f t="shared" ref="M19:M21" si="2">N19+O19+P19+Q19+R19</f>
        <v>1000000</v>
      </c>
      <c r="N19" s="114">
        <v>200000</v>
      </c>
      <c r="O19" s="114">
        <v>200000</v>
      </c>
      <c r="P19" s="114">
        <v>200000</v>
      </c>
      <c r="Q19" s="114">
        <v>200000</v>
      </c>
      <c r="R19" s="115">
        <v>200000</v>
      </c>
      <c r="S19" s="142"/>
      <c r="T19" s="27"/>
      <c r="U19" s="27"/>
      <c r="V19" s="27"/>
    </row>
    <row r="20" spans="1:37" s="13" customFormat="1" ht="36.75" customHeight="1" x14ac:dyDescent="0.3">
      <c r="A20" s="263"/>
      <c r="B20" s="205"/>
      <c r="C20" s="170"/>
      <c r="D20" s="148"/>
      <c r="E20" s="151"/>
      <c r="F20" s="174"/>
      <c r="G20" s="174"/>
      <c r="H20" s="174"/>
      <c r="I20" s="174"/>
      <c r="J20" s="174"/>
      <c r="K20" s="145"/>
      <c r="L20" s="24" t="s">
        <v>11</v>
      </c>
      <c r="M20" s="71">
        <f t="shared" si="2"/>
        <v>4000000</v>
      </c>
      <c r="N20" s="71">
        <v>800000</v>
      </c>
      <c r="O20" s="71">
        <v>800000</v>
      </c>
      <c r="P20" s="71">
        <v>800000</v>
      </c>
      <c r="Q20" s="71">
        <v>800000</v>
      </c>
      <c r="R20" s="116">
        <v>800000</v>
      </c>
      <c r="S20" s="142"/>
    </row>
    <row r="21" spans="1:37" s="13" customFormat="1" ht="40.5" customHeight="1" thickBot="1" x14ac:dyDescent="0.35">
      <c r="A21" s="262"/>
      <c r="B21" s="205"/>
      <c r="C21" s="181"/>
      <c r="D21" s="28" t="s">
        <v>3</v>
      </c>
      <c r="E21" s="34">
        <v>300</v>
      </c>
      <c r="F21" s="34">
        <v>60</v>
      </c>
      <c r="G21" s="34">
        <v>60</v>
      </c>
      <c r="H21" s="34">
        <v>60</v>
      </c>
      <c r="I21" s="34">
        <v>60</v>
      </c>
      <c r="J21" s="34">
        <v>60</v>
      </c>
      <c r="K21" s="146"/>
      <c r="L21" s="28" t="s">
        <v>11</v>
      </c>
      <c r="M21" s="34">
        <f t="shared" si="2"/>
        <v>1500000</v>
      </c>
      <c r="N21" s="34">
        <v>300000</v>
      </c>
      <c r="O21" s="34">
        <v>300000</v>
      </c>
      <c r="P21" s="34">
        <v>300000</v>
      </c>
      <c r="Q21" s="34">
        <v>300000</v>
      </c>
      <c r="R21" s="120">
        <v>300000</v>
      </c>
      <c r="S21" s="142"/>
    </row>
    <row r="22" spans="1:37" s="13" customFormat="1" ht="40.5" customHeight="1" x14ac:dyDescent="0.3">
      <c r="A22" s="261"/>
      <c r="B22" s="205"/>
      <c r="C22" s="243" t="s">
        <v>28</v>
      </c>
      <c r="D22" s="32" t="s">
        <v>2</v>
      </c>
      <c r="E22" s="70">
        <f>E11</f>
        <v>20</v>
      </c>
      <c r="F22" s="70"/>
      <c r="G22" s="70"/>
      <c r="H22" s="70">
        <f t="shared" ref="H22:J22" si="3">H11+H12+H13+H14</f>
        <v>0</v>
      </c>
      <c r="I22" s="70">
        <f t="shared" si="3"/>
        <v>10</v>
      </c>
      <c r="J22" s="70">
        <f t="shared" si="3"/>
        <v>10</v>
      </c>
      <c r="K22" s="32"/>
      <c r="L22" s="29"/>
      <c r="M22" s="70">
        <f>N22+O22+P22+Q22+R22</f>
        <v>1200000</v>
      </c>
      <c r="N22" s="70"/>
      <c r="O22" s="70"/>
      <c r="P22" s="70"/>
      <c r="Q22" s="70">
        <f>Q11+Q12+Q13+Q14</f>
        <v>600000</v>
      </c>
      <c r="R22" s="121">
        <f t="shared" ref="R22" si="4">R11+R12+R13+R14</f>
        <v>600000</v>
      </c>
      <c r="S22" s="142"/>
    </row>
    <row r="23" spans="1:37" s="13" customFormat="1" ht="40.5" customHeight="1" x14ac:dyDescent="0.3">
      <c r="A23" s="263"/>
      <c r="B23" s="205"/>
      <c r="C23" s="271"/>
      <c r="D23" s="92" t="s">
        <v>3</v>
      </c>
      <c r="E23" s="71">
        <f>E15+E21</f>
        <v>510</v>
      </c>
      <c r="F23" s="71">
        <f>F21</f>
        <v>60</v>
      </c>
      <c r="G23" s="71">
        <f t="shared" ref="G23:I23" si="5">G21</f>
        <v>60</v>
      </c>
      <c r="H23" s="71">
        <f t="shared" si="5"/>
        <v>60</v>
      </c>
      <c r="I23" s="71">
        <f t="shared" si="5"/>
        <v>60</v>
      </c>
      <c r="J23" s="71">
        <f>J21+J15+J16+J17+J18</f>
        <v>270</v>
      </c>
      <c r="K23" s="24"/>
      <c r="L23" s="30"/>
      <c r="M23" s="71">
        <f>N23+O23+P23+Q23+R23</f>
        <v>2500000</v>
      </c>
      <c r="N23" s="71">
        <f>N21</f>
        <v>300000</v>
      </c>
      <c r="O23" s="71">
        <f t="shared" ref="O23:Q23" si="6">O21</f>
        <v>300000</v>
      </c>
      <c r="P23" s="71">
        <f t="shared" si="6"/>
        <v>300000</v>
      </c>
      <c r="Q23" s="71">
        <f t="shared" si="6"/>
        <v>300000</v>
      </c>
      <c r="R23" s="116">
        <f>R15+R16+R17+R18+R21</f>
        <v>1300000</v>
      </c>
      <c r="S23" s="142"/>
    </row>
    <row r="24" spans="1:37" s="31" customFormat="1" ht="35.4" customHeight="1" thickBot="1" x14ac:dyDescent="0.35">
      <c r="A24" s="263"/>
      <c r="B24" s="205"/>
      <c r="C24" s="271"/>
      <c r="D24" s="74" t="s">
        <v>74</v>
      </c>
      <c r="E24" s="75">
        <f>E19</f>
        <v>100</v>
      </c>
      <c r="F24" s="75">
        <f>F20+F19</f>
        <v>20</v>
      </c>
      <c r="G24" s="75">
        <f>G20+G19</f>
        <v>20</v>
      </c>
      <c r="H24" s="75">
        <f t="shared" ref="H24:J24" si="7">H20+H19</f>
        <v>20</v>
      </c>
      <c r="I24" s="75">
        <f t="shared" si="7"/>
        <v>20</v>
      </c>
      <c r="J24" s="75">
        <f t="shared" si="7"/>
        <v>20</v>
      </c>
      <c r="K24" s="74"/>
      <c r="L24" s="73"/>
      <c r="M24" s="117">
        <f t="shared" ref="M24" si="8">N24+O24+P24+Q24+R24</f>
        <v>5000000</v>
      </c>
      <c r="N24" s="117">
        <f>N20+N19</f>
        <v>1000000</v>
      </c>
      <c r="O24" s="117">
        <f>O20+O19</f>
        <v>1000000</v>
      </c>
      <c r="P24" s="117">
        <f t="shared" ref="P24:R24" si="9">P20+P19</f>
        <v>1000000</v>
      </c>
      <c r="Q24" s="117">
        <f t="shared" si="9"/>
        <v>1000000</v>
      </c>
      <c r="R24" s="118">
        <f t="shared" si="9"/>
        <v>1000000</v>
      </c>
      <c r="S24" s="142"/>
    </row>
    <row r="25" spans="1:37" s="13" customFormat="1" ht="37.5" customHeight="1" thickBot="1" x14ac:dyDescent="0.35">
      <c r="A25" s="19"/>
      <c r="B25" s="205"/>
      <c r="C25" s="214" t="s">
        <v>27</v>
      </c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6"/>
      <c r="S25" s="142"/>
      <c r="AD25" s="21"/>
      <c r="AF25" s="22"/>
      <c r="AG25" s="23"/>
      <c r="AH25" s="23"/>
      <c r="AI25" s="23"/>
      <c r="AJ25" s="23"/>
      <c r="AK25" s="23"/>
    </row>
    <row r="26" spans="1:37" s="13" customFormat="1" ht="33.75" customHeight="1" x14ac:dyDescent="0.3">
      <c r="A26" s="263">
        <v>3</v>
      </c>
      <c r="B26" s="205"/>
      <c r="C26" s="169" t="s">
        <v>4</v>
      </c>
      <c r="D26" s="168" t="s">
        <v>2</v>
      </c>
      <c r="E26" s="152">
        <f t="shared" ref="E26:E36" si="10">F26+G26+H26+I26+J26</f>
        <v>518</v>
      </c>
      <c r="F26" s="152">
        <v>100</v>
      </c>
      <c r="G26" s="152">
        <v>100</v>
      </c>
      <c r="H26" s="152">
        <v>106</v>
      </c>
      <c r="I26" s="152">
        <v>106</v>
      </c>
      <c r="J26" s="152">
        <v>106</v>
      </c>
      <c r="K26" s="168" t="s">
        <v>68</v>
      </c>
      <c r="L26" s="32" t="s">
        <v>13</v>
      </c>
      <c r="M26" s="70">
        <f t="shared" ref="M26:M36" si="11">N26+O26+P26+Q26+R26</f>
        <v>11900000</v>
      </c>
      <c r="N26" s="70">
        <v>2200000</v>
      </c>
      <c r="O26" s="70">
        <v>2200000</v>
      </c>
      <c r="P26" s="70">
        <v>2500000</v>
      </c>
      <c r="Q26" s="70">
        <v>2500000</v>
      </c>
      <c r="R26" s="121">
        <v>2500000</v>
      </c>
      <c r="S26" s="142"/>
      <c r="AD26" s="15"/>
    </row>
    <row r="27" spans="1:37" s="13" customFormat="1" ht="35.25" customHeight="1" x14ac:dyDescent="0.3">
      <c r="A27" s="263"/>
      <c r="B27" s="205"/>
      <c r="C27" s="170"/>
      <c r="D27" s="147"/>
      <c r="E27" s="150"/>
      <c r="F27" s="150"/>
      <c r="G27" s="150"/>
      <c r="H27" s="150"/>
      <c r="I27" s="150"/>
      <c r="J27" s="150"/>
      <c r="K27" s="147"/>
      <c r="L27" s="24" t="s">
        <v>14</v>
      </c>
      <c r="M27" s="71">
        <f>N27+O27+P27+Q27+R27</f>
        <v>500000</v>
      </c>
      <c r="N27" s="71">
        <v>100000</v>
      </c>
      <c r="O27" s="71">
        <v>100000</v>
      </c>
      <c r="P27" s="71">
        <v>100000</v>
      </c>
      <c r="Q27" s="71">
        <v>100000</v>
      </c>
      <c r="R27" s="116">
        <v>100000</v>
      </c>
      <c r="S27" s="142"/>
      <c r="AD27" s="15"/>
    </row>
    <row r="28" spans="1:37" s="13" customFormat="1" ht="31.5" customHeight="1" x14ac:dyDescent="0.3">
      <c r="A28" s="263"/>
      <c r="B28" s="205"/>
      <c r="C28" s="170"/>
      <c r="D28" s="147"/>
      <c r="E28" s="150"/>
      <c r="F28" s="150"/>
      <c r="G28" s="150"/>
      <c r="H28" s="150"/>
      <c r="I28" s="150"/>
      <c r="J28" s="150"/>
      <c r="K28" s="147"/>
      <c r="L28" s="24" t="s">
        <v>19</v>
      </c>
      <c r="M28" s="71">
        <f>N28+O28+P28+Q28+R28</f>
        <v>1000000</v>
      </c>
      <c r="N28" s="71">
        <v>200000</v>
      </c>
      <c r="O28" s="71">
        <v>200000</v>
      </c>
      <c r="P28" s="71">
        <v>200000</v>
      </c>
      <c r="Q28" s="71">
        <v>200000</v>
      </c>
      <c r="R28" s="116">
        <v>200000</v>
      </c>
      <c r="S28" s="142"/>
      <c r="AD28" s="15"/>
    </row>
    <row r="29" spans="1:37" s="13" customFormat="1" ht="33" customHeight="1" x14ac:dyDescent="0.3">
      <c r="A29" s="263"/>
      <c r="B29" s="205"/>
      <c r="C29" s="170"/>
      <c r="D29" s="148"/>
      <c r="E29" s="151"/>
      <c r="F29" s="151"/>
      <c r="G29" s="151"/>
      <c r="H29" s="151"/>
      <c r="I29" s="151"/>
      <c r="J29" s="151"/>
      <c r="K29" s="147"/>
      <c r="L29" s="24" t="s">
        <v>20</v>
      </c>
      <c r="M29" s="71">
        <f>N29+O29+P29+Q29+R29</f>
        <v>9800000</v>
      </c>
      <c r="N29" s="71">
        <v>2500000</v>
      </c>
      <c r="O29" s="71">
        <v>2500000</v>
      </c>
      <c r="P29" s="71">
        <f>2500000-700000</f>
        <v>1800000</v>
      </c>
      <c r="Q29" s="71">
        <f>2500000-1000000</f>
        <v>1500000</v>
      </c>
      <c r="R29" s="116">
        <f>2500000-1000000</f>
        <v>1500000</v>
      </c>
      <c r="S29" s="142"/>
      <c r="AD29" s="15"/>
    </row>
    <row r="30" spans="1:37" s="13" customFormat="1" ht="30" customHeight="1" x14ac:dyDescent="0.3">
      <c r="A30" s="263"/>
      <c r="B30" s="205"/>
      <c r="C30" s="170"/>
      <c r="D30" s="184" t="s">
        <v>3</v>
      </c>
      <c r="E30" s="150">
        <f>F30+G30+H30+I30+J30</f>
        <v>1080</v>
      </c>
      <c r="F30" s="150">
        <v>200</v>
      </c>
      <c r="G30" s="150">
        <v>200</v>
      </c>
      <c r="H30" s="150">
        <v>220</v>
      </c>
      <c r="I30" s="150">
        <v>225</v>
      </c>
      <c r="J30" s="223">
        <v>235</v>
      </c>
      <c r="K30" s="147"/>
      <c r="L30" s="24" t="s">
        <v>13</v>
      </c>
      <c r="M30" s="71">
        <f>O30+P30+Q30+R30+N30</f>
        <v>1100000</v>
      </c>
      <c r="N30" s="71">
        <v>200000</v>
      </c>
      <c r="O30" s="71">
        <v>200000</v>
      </c>
      <c r="P30" s="71">
        <v>220000</v>
      </c>
      <c r="Q30" s="71">
        <v>230000</v>
      </c>
      <c r="R30" s="116">
        <v>250000</v>
      </c>
      <c r="S30" s="142"/>
    </row>
    <row r="31" spans="1:37" s="13" customFormat="1" ht="29.25" customHeight="1" x14ac:dyDescent="0.3">
      <c r="A31" s="263"/>
      <c r="B31" s="205"/>
      <c r="C31" s="170"/>
      <c r="D31" s="147"/>
      <c r="E31" s="150"/>
      <c r="F31" s="150"/>
      <c r="G31" s="150"/>
      <c r="H31" s="150"/>
      <c r="I31" s="150"/>
      <c r="J31" s="223"/>
      <c r="K31" s="147"/>
      <c r="L31" s="24" t="s">
        <v>14</v>
      </c>
      <c r="M31" s="71">
        <f>O31+P31+Q31+R31+N31</f>
        <v>50000</v>
      </c>
      <c r="N31" s="71">
        <v>10000</v>
      </c>
      <c r="O31" s="71">
        <v>10000</v>
      </c>
      <c r="P31" s="71">
        <v>10000</v>
      </c>
      <c r="Q31" s="71">
        <v>10000</v>
      </c>
      <c r="R31" s="116">
        <v>10000</v>
      </c>
      <c r="S31" s="142"/>
    </row>
    <row r="32" spans="1:37" s="27" customFormat="1" ht="29.25" customHeight="1" x14ac:dyDescent="0.3">
      <c r="A32" s="263"/>
      <c r="B32" s="205"/>
      <c r="C32" s="170"/>
      <c r="D32" s="147"/>
      <c r="E32" s="150"/>
      <c r="F32" s="150"/>
      <c r="G32" s="150"/>
      <c r="H32" s="150"/>
      <c r="I32" s="150"/>
      <c r="J32" s="223"/>
      <c r="K32" s="147"/>
      <c r="L32" s="24" t="s">
        <v>19</v>
      </c>
      <c r="M32" s="71">
        <f t="shared" si="11"/>
        <v>100000</v>
      </c>
      <c r="N32" s="71">
        <v>20000</v>
      </c>
      <c r="O32" s="71">
        <v>20000</v>
      </c>
      <c r="P32" s="71">
        <v>20000</v>
      </c>
      <c r="Q32" s="71">
        <v>20000</v>
      </c>
      <c r="R32" s="116">
        <v>20000</v>
      </c>
      <c r="S32" s="142"/>
    </row>
    <row r="33" spans="1:37" s="27" customFormat="1" ht="33.75" customHeight="1" x14ac:dyDescent="0.3">
      <c r="A33" s="262"/>
      <c r="B33" s="205"/>
      <c r="C33" s="217"/>
      <c r="D33" s="148"/>
      <c r="E33" s="151"/>
      <c r="F33" s="151"/>
      <c r="G33" s="151"/>
      <c r="H33" s="151"/>
      <c r="I33" s="151"/>
      <c r="J33" s="226"/>
      <c r="K33" s="148"/>
      <c r="L33" s="24" t="s">
        <v>20</v>
      </c>
      <c r="M33" s="71">
        <f t="shared" si="11"/>
        <v>500000</v>
      </c>
      <c r="N33" s="71">
        <v>100000</v>
      </c>
      <c r="O33" s="71">
        <v>100000</v>
      </c>
      <c r="P33" s="71">
        <v>100000</v>
      </c>
      <c r="Q33" s="71">
        <v>100000</v>
      </c>
      <c r="R33" s="116">
        <v>100000</v>
      </c>
      <c r="S33" s="142"/>
    </row>
    <row r="34" spans="1:37" s="27" customFormat="1" ht="35.25" customHeight="1" x14ac:dyDescent="0.3">
      <c r="A34" s="261">
        <v>4</v>
      </c>
      <c r="B34" s="205"/>
      <c r="C34" s="175" t="s">
        <v>5</v>
      </c>
      <c r="D34" s="184" t="s">
        <v>74</v>
      </c>
      <c r="E34" s="182">
        <f>F34+G34+H34+I34+J34</f>
        <v>2500</v>
      </c>
      <c r="F34" s="149">
        <v>500</v>
      </c>
      <c r="G34" s="149">
        <v>500</v>
      </c>
      <c r="H34" s="149">
        <v>500</v>
      </c>
      <c r="I34" s="149">
        <v>500</v>
      </c>
      <c r="J34" s="149">
        <v>500</v>
      </c>
      <c r="K34" s="178" t="s">
        <v>56</v>
      </c>
      <c r="L34" s="24" t="s">
        <v>13</v>
      </c>
      <c r="M34" s="71">
        <f>O34+P34+Q34+R34+N34</f>
        <v>1000000</v>
      </c>
      <c r="N34" s="71">
        <v>200000</v>
      </c>
      <c r="O34" s="71">
        <v>200000</v>
      </c>
      <c r="P34" s="71">
        <v>200000</v>
      </c>
      <c r="Q34" s="71">
        <v>200000</v>
      </c>
      <c r="R34" s="116">
        <v>200000</v>
      </c>
      <c r="S34" s="142"/>
    </row>
    <row r="35" spans="1:37" s="13" customFormat="1" ht="33.6" customHeight="1" x14ac:dyDescent="0.3">
      <c r="A35" s="263"/>
      <c r="B35" s="205"/>
      <c r="C35" s="175"/>
      <c r="D35" s="148"/>
      <c r="E35" s="242"/>
      <c r="F35" s="151"/>
      <c r="G35" s="151"/>
      <c r="H35" s="151"/>
      <c r="I35" s="151"/>
      <c r="J35" s="151"/>
      <c r="K35" s="178"/>
      <c r="L35" s="24" t="s">
        <v>19</v>
      </c>
      <c r="M35" s="71">
        <f t="shared" si="11"/>
        <v>4000000</v>
      </c>
      <c r="N35" s="71">
        <v>800000</v>
      </c>
      <c r="O35" s="71">
        <v>800000</v>
      </c>
      <c r="P35" s="71">
        <v>800000</v>
      </c>
      <c r="Q35" s="71">
        <v>800000</v>
      </c>
      <c r="R35" s="116">
        <v>800000</v>
      </c>
      <c r="S35" s="142"/>
    </row>
    <row r="36" spans="1:37" s="35" customFormat="1" ht="33.6" customHeight="1" thickBot="1" x14ac:dyDescent="0.35">
      <c r="A36" s="263"/>
      <c r="B36" s="205"/>
      <c r="C36" s="176"/>
      <c r="D36" s="33" t="s">
        <v>3</v>
      </c>
      <c r="E36" s="34">
        <f t="shared" si="10"/>
        <v>500</v>
      </c>
      <c r="F36" s="34">
        <v>100</v>
      </c>
      <c r="G36" s="34">
        <v>100</v>
      </c>
      <c r="H36" s="34">
        <v>100</v>
      </c>
      <c r="I36" s="34">
        <v>100</v>
      </c>
      <c r="J36" s="34">
        <v>100</v>
      </c>
      <c r="K36" s="179"/>
      <c r="L36" s="28" t="s">
        <v>19</v>
      </c>
      <c r="M36" s="34">
        <f t="shared" si="11"/>
        <v>500000</v>
      </c>
      <c r="N36" s="34">
        <v>100000</v>
      </c>
      <c r="O36" s="34">
        <v>100000</v>
      </c>
      <c r="P36" s="34">
        <v>100000</v>
      </c>
      <c r="Q36" s="34">
        <v>100000</v>
      </c>
      <c r="R36" s="120">
        <v>100000</v>
      </c>
      <c r="S36" s="142"/>
    </row>
    <row r="37" spans="1:37" s="31" customFormat="1" ht="29.25" customHeight="1" x14ac:dyDescent="0.3">
      <c r="A37" s="264"/>
      <c r="B37" s="205"/>
      <c r="C37" s="239" t="s">
        <v>28</v>
      </c>
      <c r="D37" s="93" t="s">
        <v>2</v>
      </c>
      <c r="E37" s="50">
        <f>F37+G37+H37+I37+J37</f>
        <v>518</v>
      </c>
      <c r="F37" s="94">
        <v>100</v>
      </c>
      <c r="G37" s="94">
        <v>100</v>
      </c>
      <c r="H37" s="94">
        <v>106</v>
      </c>
      <c r="I37" s="94">
        <v>106</v>
      </c>
      <c r="J37" s="94">
        <v>106</v>
      </c>
      <c r="K37" s="177"/>
      <c r="L37" s="95"/>
      <c r="M37" s="50">
        <f>M26+M27+M28+M29</f>
        <v>23200000</v>
      </c>
      <c r="N37" s="124">
        <f>N26+N27+N28+N29</f>
        <v>5000000</v>
      </c>
      <c r="O37" s="124">
        <f t="shared" ref="O37:R37" si="12">O26+O27+O28+O29</f>
        <v>5000000</v>
      </c>
      <c r="P37" s="124">
        <f t="shared" si="12"/>
        <v>4600000</v>
      </c>
      <c r="Q37" s="124">
        <f t="shared" si="12"/>
        <v>4300000</v>
      </c>
      <c r="R37" s="125">
        <f t="shared" si="12"/>
        <v>4300000</v>
      </c>
      <c r="S37" s="142"/>
    </row>
    <row r="38" spans="1:37" s="31" customFormat="1" ht="29.25" customHeight="1" x14ac:dyDescent="0.3">
      <c r="A38" s="265"/>
      <c r="B38" s="205"/>
      <c r="C38" s="240"/>
      <c r="D38" s="96" t="s">
        <v>74</v>
      </c>
      <c r="E38" s="97">
        <f>E35+E34</f>
        <v>2500</v>
      </c>
      <c r="F38" s="97">
        <f>F34</f>
        <v>500</v>
      </c>
      <c r="G38" s="97">
        <f t="shared" ref="G38:J38" si="13">G35+G34</f>
        <v>500</v>
      </c>
      <c r="H38" s="97">
        <f t="shared" si="13"/>
        <v>500</v>
      </c>
      <c r="I38" s="97">
        <f t="shared" si="13"/>
        <v>500</v>
      </c>
      <c r="J38" s="97">
        <f t="shared" si="13"/>
        <v>500</v>
      </c>
      <c r="K38" s="178"/>
      <c r="L38" s="98"/>
      <c r="M38" s="53">
        <f>N38+O38+P38+Q38+R38</f>
        <v>5000000</v>
      </c>
      <c r="N38" s="122">
        <f>N35+N34</f>
        <v>1000000</v>
      </c>
      <c r="O38" s="122">
        <f t="shared" ref="O38:R38" si="14">O35+O34</f>
        <v>1000000</v>
      </c>
      <c r="P38" s="122">
        <f t="shared" si="14"/>
        <v>1000000</v>
      </c>
      <c r="Q38" s="122">
        <f t="shared" si="14"/>
        <v>1000000</v>
      </c>
      <c r="R38" s="123">
        <f t="shared" si="14"/>
        <v>1000000</v>
      </c>
      <c r="S38" s="142"/>
    </row>
    <row r="39" spans="1:37" s="31" customFormat="1" ht="35.25" customHeight="1" thickBot="1" x14ac:dyDescent="0.35">
      <c r="A39" s="266"/>
      <c r="B39" s="205"/>
      <c r="C39" s="241"/>
      <c r="D39" s="99" t="s">
        <v>3</v>
      </c>
      <c r="E39" s="34">
        <f>F39+G39+H39+I39+J39</f>
        <v>1580</v>
      </c>
      <c r="F39" s="34">
        <f>F36+F30</f>
        <v>300</v>
      </c>
      <c r="G39" s="34">
        <f t="shared" ref="G39:J39" si="15">G36+G30</f>
        <v>300</v>
      </c>
      <c r="H39" s="34">
        <f t="shared" si="15"/>
        <v>320</v>
      </c>
      <c r="I39" s="34">
        <f t="shared" si="15"/>
        <v>325</v>
      </c>
      <c r="J39" s="34">
        <f t="shared" si="15"/>
        <v>335</v>
      </c>
      <c r="K39" s="179"/>
      <c r="L39" s="100"/>
      <c r="M39" s="34">
        <f>M36+M30+M31+M32+M33</f>
        <v>2250000</v>
      </c>
      <c r="N39" s="34">
        <f t="shared" ref="N39" si="16">N36+N30+N31+N32+N33</f>
        <v>430000</v>
      </c>
      <c r="O39" s="34">
        <f>O36+O30+O31+O32+O33</f>
        <v>430000</v>
      </c>
      <c r="P39" s="34">
        <f t="shared" ref="P39:R39" si="17">P36+P30+P31+P32+P33</f>
        <v>450000</v>
      </c>
      <c r="Q39" s="34">
        <f t="shared" si="17"/>
        <v>460000</v>
      </c>
      <c r="R39" s="120">
        <f t="shared" si="17"/>
        <v>480000</v>
      </c>
      <c r="S39" s="142"/>
    </row>
    <row r="40" spans="1:37" s="13" customFormat="1" ht="45" customHeight="1" thickBot="1" x14ac:dyDescent="0.35">
      <c r="A40" s="19"/>
      <c r="B40" s="205"/>
      <c r="C40" s="275" t="s">
        <v>75</v>
      </c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77"/>
      <c r="S40" s="142"/>
      <c r="AD40" s="21"/>
      <c r="AF40" s="22"/>
      <c r="AG40" s="23"/>
      <c r="AH40" s="23"/>
      <c r="AI40" s="23"/>
      <c r="AJ40" s="23"/>
      <c r="AK40" s="23"/>
    </row>
    <row r="41" spans="1:37" s="36" customFormat="1" ht="73.5" customHeight="1" x14ac:dyDescent="0.3">
      <c r="A41" s="263">
        <v>5</v>
      </c>
      <c r="B41" s="205"/>
      <c r="C41" s="169" t="s">
        <v>76</v>
      </c>
      <c r="D41" s="168" t="s">
        <v>2</v>
      </c>
      <c r="E41" s="152">
        <f t="shared" ref="E41" si="18">F41+G41+H41+I41+J41</f>
        <v>41.5</v>
      </c>
      <c r="F41" s="152">
        <v>15</v>
      </c>
      <c r="G41" s="152">
        <v>10</v>
      </c>
      <c r="H41" s="152"/>
      <c r="I41" s="152">
        <v>3.5</v>
      </c>
      <c r="J41" s="152">
        <v>13</v>
      </c>
      <c r="K41" s="168" t="s">
        <v>68</v>
      </c>
      <c r="L41" s="32" t="s">
        <v>15</v>
      </c>
      <c r="M41" s="70">
        <f>N41+O41+P41+Q41+R41</f>
        <v>1124000</v>
      </c>
      <c r="N41" s="70">
        <v>250000</v>
      </c>
      <c r="O41" s="70">
        <v>174000</v>
      </c>
      <c r="P41" s="70"/>
      <c r="Q41" s="70">
        <v>200000</v>
      </c>
      <c r="R41" s="121">
        <v>500000</v>
      </c>
      <c r="S41" s="142"/>
      <c r="T41" s="27"/>
    </row>
    <row r="42" spans="1:37" s="36" customFormat="1" ht="84" customHeight="1" thickBot="1" x14ac:dyDescent="0.35">
      <c r="A42" s="263"/>
      <c r="B42" s="205"/>
      <c r="C42" s="170"/>
      <c r="D42" s="147"/>
      <c r="E42" s="150"/>
      <c r="F42" s="150"/>
      <c r="G42" s="150"/>
      <c r="H42" s="150"/>
      <c r="I42" s="150"/>
      <c r="J42" s="150"/>
      <c r="K42" s="147"/>
      <c r="L42" s="24" t="s">
        <v>19</v>
      </c>
      <c r="M42" s="71">
        <f>N42+O42+P42+Q42+R42</f>
        <v>358500</v>
      </c>
      <c r="N42" s="71">
        <v>5000</v>
      </c>
      <c r="O42" s="71">
        <v>3500</v>
      </c>
      <c r="P42" s="71"/>
      <c r="Q42" s="71">
        <v>100000</v>
      </c>
      <c r="R42" s="116">
        <v>250000</v>
      </c>
      <c r="S42" s="142"/>
      <c r="AD42" s="37"/>
    </row>
    <row r="43" spans="1:37" s="31" customFormat="1" ht="31.2" customHeight="1" thickBot="1" x14ac:dyDescent="0.35">
      <c r="A43" s="19"/>
      <c r="B43" s="205"/>
      <c r="C43" s="102" t="s">
        <v>28</v>
      </c>
      <c r="D43" s="103" t="s">
        <v>2</v>
      </c>
      <c r="E43" s="126">
        <f>E41</f>
        <v>41.5</v>
      </c>
      <c r="F43" s="126">
        <f>F41</f>
        <v>15</v>
      </c>
      <c r="G43" s="126">
        <f>G41</f>
        <v>10</v>
      </c>
      <c r="H43" s="126"/>
      <c r="I43" s="126">
        <f>I41</f>
        <v>3.5</v>
      </c>
      <c r="J43" s="126">
        <f>J41</f>
        <v>13</v>
      </c>
      <c r="K43" s="103"/>
      <c r="L43" s="127"/>
      <c r="M43" s="126">
        <f>M41+M42</f>
        <v>1482500</v>
      </c>
      <c r="N43" s="126">
        <f>N41+N42</f>
        <v>255000</v>
      </c>
      <c r="O43" s="126">
        <f>O41+O42</f>
        <v>177500</v>
      </c>
      <c r="P43" s="126"/>
      <c r="Q43" s="126">
        <f t="shared" ref="Q43:R43" si="19">Q41+Q42</f>
        <v>300000</v>
      </c>
      <c r="R43" s="141">
        <f t="shared" si="19"/>
        <v>750000</v>
      </c>
      <c r="S43" s="142"/>
    </row>
    <row r="44" spans="1:37" s="13" customFormat="1" ht="41.25" customHeight="1" thickBot="1" x14ac:dyDescent="0.35">
      <c r="A44" s="19"/>
      <c r="B44" s="204" t="s">
        <v>42</v>
      </c>
      <c r="C44" s="243" t="s">
        <v>29</v>
      </c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5"/>
      <c r="AC44" s="21"/>
      <c r="AE44" s="22"/>
      <c r="AF44" s="23"/>
      <c r="AG44" s="23"/>
      <c r="AH44" s="23"/>
      <c r="AI44" s="23"/>
      <c r="AJ44" s="23"/>
    </row>
    <row r="45" spans="1:37" s="38" customFormat="1" ht="52.5" customHeight="1" x14ac:dyDescent="0.3">
      <c r="A45" s="263">
        <v>6</v>
      </c>
      <c r="B45" s="205"/>
      <c r="C45" s="169" t="s">
        <v>6</v>
      </c>
      <c r="D45" s="218" t="s">
        <v>2</v>
      </c>
      <c r="E45" s="152">
        <v>7510.7</v>
      </c>
      <c r="F45" s="220">
        <v>7510.7</v>
      </c>
      <c r="G45" s="221"/>
      <c r="H45" s="221"/>
      <c r="I45" s="221"/>
      <c r="J45" s="222"/>
      <c r="K45" s="218" t="s">
        <v>68</v>
      </c>
      <c r="L45" s="29" t="s">
        <v>17</v>
      </c>
      <c r="M45" s="70">
        <f>N45+O45+P45+Q45+R45</f>
        <v>6681040</v>
      </c>
      <c r="N45" s="70">
        <f>((N41+N26+N30+N11+N15)*20/100)*2.3</f>
        <v>1219000</v>
      </c>
      <c r="O45" s="70">
        <f>((O41+O26+O30+O11+O15)*20/100)*2.3</f>
        <v>1184040</v>
      </c>
      <c r="P45" s="70">
        <f t="shared" ref="P45" si="20">((P41+P26+P30+P11+P15)*20/100)*2.3</f>
        <v>1251200</v>
      </c>
      <c r="Q45" s="70">
        <v>1393800</v>
      </c>
      <c r="R45" s="70">
        <v>1633000</v>
      </c>
      <c r="S45" s="153" t="s">
        <v>50</v>
      </c>
      <c r="AC45" s="39"/>
      <c r="AD45" s="40"/>
      <c r="AE45" s="41"/>
      <c r="AF45" s="26"/>
      <c r="AG45" s="26"/>
      <c r="AH45" s="26"/>
      <c r="AI45" s="26"/>
      <c r="AJ45" s="26"/>
    </row>
    <row r="46" spans="1:37" s="27" customFormat="1" ht="46.5" customHeight="1" x14ac:dyDescent="0.3">
      <c r="A46" s="263"/>
      <c r="B46" s="205"/>
      <c r="C46" s="170"/>
      <c r="D46" s="219"/>
      <c r="E46" s="150"/>
      <c r="F46" s="223"/>
      <c r="G46" s="224"/>
      <c r="H46" s="224"/>
      <c r="I46" s="224"/>
      <c r="J46" s="225"/>
      <c r="K46" s="219"/>
      <c r="L46" s="30" t="s">
        <v>16</v>
      </c>
      <c r="M46" s="71">
        <f>N46+O46+P46+Q46+R46</f>
        <v>607000</v>
      </c>
      <c r="N46" s="71">
        <v>12000</v>
      </c>
      <c r="O46" s="71">
        <v>15000</v>
      </c>
      <c r="P46" s="71">
        <f>5000+15000+30000+130000</f>
        <v>180000</v>
      </c>
      <c r="Q46" s="71">
        <f>5000+195000</f>
        <v>200000</v>
      </c>
      <c r="R46" s="116">
        <f>5000+195000</f>
        <v>200000</v>
      </c>
      <c r="S46" s="142"/>
      <c r="AC46" s="21"/>
      <c r="AD46" s="13"/>
      <c r="AE46" s="22"/>
      <c r="AF46" s="23"/>
      <c r="AG46" s="23"/>
      <c r="AH46" s="23"/>
      <c r="AI46" s="23"/>
      <c r="AJ46" s="23"/>
    </row>
    <row r="47" spans="1:37" s="27" customFormat="1" ht="46.5" customHeight="1" x14ac:dyDescent="0.3">
      <c r="A47" s="262"/>
      <c r="B47" s="205"/>
      <c r="C47" s="170"/>
      <c r="D47" s="219"/>
      <c r="E47" s="150"/>
      <c r="F47" s="223"/>
      <c r="G47" s="224"/>
      <c r="H47" s="224"/>
      <c r="I47" s="224"/>
      <c r="J47" s="225"/>
      <c r="K47" s="219"/>
      <c r="L47" s="30" t="s">
        <v>19</v>
      </c>
      <c r="M47" s="71">
        <f>N47+O47+P47+Q47+R47</f>
        <v>900000</v>
      </c>
      <c r="N47" s="71">
        <v>150000</v>
      </c>
      <c r="O47" s="71">
        <v>150000</v>
      </c>
      <c r="P47" s="71">
        <f>150000+50000</f>
        <v>200000</v>
      </c>
      <c r="Q47" s="71">
        <f>150000+50000</f>
        <v>200000</v>
      </c>
      <c r="R47" s="71">
        <f>150000+50000</f>
        <v>200000</v>
      </c>
      <c r="S47" s="142"/>
      <c r="AC47" s="21"/>
      <c r="AD47" s="13"/>
      <c r="AE47" s="22"/>
      <c r="AF47" s="25"/>
      <c r="AG47" s="25"/>
      <c r="AH47" s="25"/>
      <c r="AI47" s="25"/>
      <c r="AJ47" s="25"/>
    </row>
    <row r="48" spans="1:37" s="27" customFormat="1" ht="46.5" customHeight="1" x14ac:dyDescent="0.3">
      <c r="A48" s="110"/>
      <c r="B48" s="205"/>
      <c r="C48" s="217"/>
      <c r="D48" s="188"/>
      <c r="E48" s="151"/>
      <c r="F48" s="226"/>
      <c r="G48" s="227"/>
      <c r="H48" s="227"/>
      <c r="I48" s="227"/>
      <c r="J48" s="228"/>
      <c r="K48" s="188"/>
      <c r="L48" s="73" t="s">
        <v>20</v>
      </c>
      <c r="M48" s="71">
        <f>N48+O48+P48+Q48+R48</f>
        <v>2700000</v>
      </c>
      <c r="N48" s="117"/>
      <c r="O48" s="117"/>
      <c r="P48" s="117">
        <v>700000</v>
      </c>
      <c r="Q48" s="117">
        <v>1000000</v>
      </c>
      <c r="R48" s="71">
        <v>1000000</v>
      </c>
      <c r="S48" s="142"/>
      <c r="AC48" s="21"/>
      <c r="AD48" s="13"/>
      <c r="AE48" s="22"/>
      <c r="AF48" s="22"/>
      <c r="AG48" s="22"/>
      <c r="AH48" s="22"/>
      <c r="AI48" s="22"/>
      <c r="AJ48" s="22"/>
    </row>
    <row r="49" spans="1:37" s="13" customFormat="1" ht="69.75" customHeight="1" thickBot="1" x14ac:dyDescent="0.35">
      <c r="A49" s="42">
        <v>7</v>
      </c>
      <c r="B49" s="205"/>
      <c r="C49" s="101" t="s">
        <v>31</v>
      </c>
      <c r="D49" s="28" t="s">
        <v>2</v>
      </c>
      <c r="E49" s="34">
        <v>17100</v>
      </c>
      <c r="F49" s="162">
        <v>17100</v>
      </c>
      <c r="G49" s="163"/>
      <c r="H49" s="163"/>
      <c r="I49" s="163"/>
      <c r="J49" s="164"/>
      <c r="K49" s="28" t="s">
        <v>56</v>
      </c>
      <c r="L49" s="43" t="s">
        <v>11</v>
      </c>
      <c r="M49" s="34">
        <f>N49+O49+P49+Q49+R49</f>
        <v>2736000</v>
      </c>
      <c r="N49" s="34">
        <v>547200</v>
      </c>
      <c r="O49" s="34">
        <v>547200</v>
      </c>
      <c r="P49" s="34">
        <v>547200</v>
      </c>
      <c r="Q49" s="34">
        <v>547200</v>
      </c>
      <c r="R49" s="120">
        <v>547200</v>
      </c>
      <c r="S49" s="142"/>
      <c r="AC49" s="15"/>
    </row>
    <row r="50" spans="1:37" s="31" customFormat="1" ht="42" customHeight="1" thickBot="1" x14ac:dyDescent="0.35">
      <c r="A50" s="19"/>
      <c r="B50" s="205"/>
      <c r="C50" s="102" t="s">
        <v>28</v>
      </c>
      <c r="D50" s="103" t="s">
        <v>2</v>
      </c>
      <c r="E50" s="126">
        <f>SUM(E45:E49)</f>
        <v>24610.7</v>
      </c>
      <c r="F50" s="165">
        <v>24610.7</v>
      </c>
      <c r="G50" s="166"/>
      <c r="H50" s="166"/>
      <c r="I50" s="166"/>
      <c r="J50" s="167"/>
      <c r="K50" s="104"/>
      <c r="L50" s="126"/>
      <c r="M50" s="126">
        <f>M45+M46+M47+M49+M48</f>
        <v>13624040</v>
      </c>
      <c r="N50" s="126">
        <f t="shared" ref="N50:O50" si="21">N45+N46+N47+N49</f>
        <v>1928200</v>
      </c>
      <c r="O50" s="126">
        <f t="shared" si="21"/>
        <v>1896240</v>
      </c>
      <c r="P50" s="126">
        <f>P45+P46+P47+P49+P48</f>
        <v>2878400</v>
      </c>
      <c r="Q50" s="126">
        <f t="shared" ref="Q50:R50" si="22">Q45+Q46+Q47+Q49+Q48</f>
        <v>3341000</v>
      </c>
      <c r="R50" s="126">
        <f t="shared" si="22"/>
        <v>3580200</v>
      </c>
      <c r="S50" s="154"/>
      <c r="AC50" s="44"/>
    </row>
    <row r="51" spans="1:37" s="31" customFormat="1" ht="41.25" customHeight="1" thickBot="1" x14ac:dyDescent="0.35">
      <c r="A51" s="19"/>
      <c r="B51" s="205"/>
      <c r="C51" s="160" t="s">
        <v>43</v>
      </c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1"/>
      <c r="AC51" s="44"/>
    </row>
    <row r="52" spans="1:37" s="13" customFormat="1" ht="42.75" customHeight="1" thickBot="1" x14ac:dyDescent="0.35">
      <c r="A52" s="19"/>
      <c r="B52" s="205"/>
      <c r="C52" s="157" t="s">
        <v>44</v>
      </c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9"/>
      <c r="AC52" s="21"/>
      <c r="AE52" s="22"/>
      <c r="AF52" s="45"/>
      <c r="AG52" s="45"/>
      <c r="AH52" s="45"/>
      <c r="AI52" s="45"/>
      <c r="AJ52" s="45"/>
      <c r="AK52" s="45"/>
    </row>
    <row r="53" spans="1:37" s="40" customFormat="1" ht="75.75" customHeight="1" x14ac:dyDescent="0.3">
      <c r="A53" s="263">
        <v>8</v>
      </c>
      <c r="B53" s="205"/>
      <c r="C53" s="169" t="s">
        <v>72</v>
      </c>
      <c r="D53" s="218" t="s">
        <v>9</v>
      </c>
      <c r="E53" s="248">
        <f>F53+G53+H53+I53+J53</f>
        <v>10</v>
      </c>
      <c r="F53" s="248">
        <v>2</v>
      </c>
      <c r="G53" s="248">
        <v>2</v>
      </c>
      <c r="H53" s="248">
        <v>2</v>
      </c>
      <c r="I53" s="248">
        <v>2</v>
      </c>
      <c r="J53" s="246">
        <v>2</v>
      </c>
      <c r="K53" s="168" t="s">
        <v>68</v>
      </c>
      <c r="L53" s="29" t="s">
        <v>10</v>
      </c>
      <c r="M53" s="70">
        <f>N53+O53+P53+Q53+R53</f>
        <v>17000</v>
      </c>
      <c r="N53" s="70">
        <v>3400</v>
      </c>
      <c r="O53" s="70">
        <v>3400</v>
      </c>
      <c r="P53" s="70">
        <v>3400</v>
      </c>
      <c r="Q53" s="70">
        <v>3400</v>
      </c>
      <c r="R53" s="121">
        <v>3400</v>
      </c>
      <c r="S53" s="142" t="s">
        <v>51</v>
      </c>
      <c r="AC53" s="39"/>
      <c r="AE53" s="41"/>
      <c r="AF53" s="26"/>
      <c r="AG53" s="26"/>
      <c r="AH53" s="26"/>
      <c r="AI53" s="26"/>
      <c r="AJ53" s="26"/>
      <c r="AK53" s="46"/>
    </row>
    <row r="54" spans="1:37" s="40" customFormat="1" ht="78.75" customHeight="1" x14ac:dyDescent="0.3">
      <c r="A54" s="262"/>
      <c r="B54" s="205"/>
      <c r="C54" s="217"/>
      <c r="D54" s="188"/>
      <c r="E54" s="242"/>
      <c r="F54" s="242"/>
      <c r="G54" s="242"/>
      <c r="H54" s="242"/>
      <c r="I54" s="242"/>
      <c r="J54" s="155"/>
      <c r="K54" s="148"/>
      <c r="L54" s="30" t="s">
        <v>19</v>
      </c>
      <c r="M54" s="71">
        <f>N54+O54+P54+Q54+R54</f>
        <v>25000</v>
      </c>
      <c r="N54" s="71">
        <v>5000</v>
      </c>
      <c r="O54" s="71">
        <v>5000</v>
      </c>
      <c r="P54" s="71">
        <v>5000</v>
      </c>
      <c r="Q54" s="71">
        <v>5000</v>
      </c>
      <c r="R54" s="116">
        <v>5000</v>
      </c>
      <c r="S54" s="142"/>
      <c r="T54" s="267" t="s">
        <v>71</v>
      </c>
      <c r="AC54" s="39"/>
      <c r="AE54" s="41"/>
      <c r="AF54" s="47"/>
      <c r="AG54" s="47"/>
      <c r="AH54" s="47"/>
      <c r="AI54" s="47"/>
      <c r="AJ54" s="47"/>
    </row>
    <row r="55" spans="1:37" s="40" customFormat="1" ht="70.5" customHeight="1" x14ac:dyDescent="0.3">
      <c r="A55" s="261">
        <v>9</v>
      </c>
      <c r="B55" s="205"/>
      <c r="C55" s="247" t="s">
        <v>32</v>
      </c>
      <c r="D55" s="187" t="s">
        <v>9</v>
      </c>
      <c r="E55" s="182">
        <f t="shared" ref="E55" si="23">F55+G55+H55+I55+J55</f>
        <v>10</v>
      </c>
      <c r="F55" s="182">
        <v>2</v>
      </c>
      <c r="G55" s="182">
        <v>2</v>
      </c>
      <c r="H55" s="182">
        <v>2</v>
      </c>
      <c r="I55" s="182">
        <v>2</v>
      </c>
      <c r="J55" s="155">
        <v>2</v>
      </c>
      <c r="K55" s="184" t="s">
        <v>68</v>
      </c>
      <c r="L55" s="30" t="s">
        <v>19</v>
      </c>
      <c r="M55" s="114">
        <f>N55+O55+P55+Q55+R55</f>
        <v>5000</v>
      </c>
      <c r="N55" s="114">
        <v>1000</v>
      </c>
      <c r="O55" s="114">
        <v>1000</v>
      </c>
      <c r="P55" s="114">
        <v>1000</v>
      </c>
      <c r="Q55" s="114">
        <v>1000</v>
      </c>
      <c r="R55" s="115">
        <v>1000</v>
      </c>
      <c r="S55" s="142"/>
      <c r="T55" s="268"/>
      <c r="AC55" s="39"/>
      <c r="AE55" s="41"/>
      <c r="AF55" s="47"/>
      <c r="AG55" s="47"/>
      <c r="AH55" s="47"/>
      <c r="AI55" s="47"/>
      <c r="AJ55" s="47"/>
    </row>
    <row r="56" spans="1:37" s="40" customFormat="1" ht="81.75" customHeight="1" thickBot="1" x14ac:dyDescent="0.35">
      <c r="A56" s="263"/>
      <c r="B56" s="205"/>
      <c r="C56" s="181"/>
      <c r="D56" s="198"/>
      <c r="E56" s="183"/>
      <c r="F56" s="183"/>
      <c r="G56" s="183"/>
      <c r="H56" s="183"/>
      <c r="I56" s="183"/>
      <c r="J56" s="156"/>
      <c r="K56" s="185"/>
      <c r="L56" s="43" t="s">
        <v>12</v>
      </c>
      <c r="M56" s="34">
        <f>N56+O56+P56+Q56+R56</f>
        <v>25000</v>
      </c>
      <c r="N56" s="34">
        <v>5000</v>
      </c>
      <c r="O56" s="34">
        <v>5000</v>
      </c>
      <c r="P56" s="34">
        <v>5000</v>
      </c>
      <c r="Q56" s="34">
        <v>5000</v>
      </c>
      <c r="R56" s="120">
        <v>5000</v>
      </c>
      <c r="S56" s="142"/>
      <c r="T56" s="268"/>
      <c r="AC56" s="39"/>
      <c r="AE56" s="41"/>
      <c r="AF56" s="47"/>
      <c r="AG56" s="47"/>
      <c r="AH56" s="47"/>
      <c r="AI56" s="47"/>
      <c r="AJ56" s="47"/>
    </row>
    <row r="57" spans="1:37" s="40" customFormat="1" ht="42.75" customHeight="1" thickBot="1" x14ac:dyDescent="0.35">
      <c r="A57" s="19"/>
      <c r="B57" s="205"/>
      <c r="C57" s="214" t="s">
        <v>45</v>
      </c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6"/>
      <c r="AC57" s="39"/>
      <c r="AE57" s="41"/>
      <c r="AF57" s="47"/>
      <c r="AG57" s="47"/>
      <c r="AH57" s="47"/>
      <c r="AI57" s="47"/>
      <c r="AJ57" s="47"/>
    </row>
    <row r="58" spans="1:37" s="40" customFormat="1" ht="69.75" customHeight="1" x14ac:dyDescent="0.3">
      <c r="A58" s="263">
        <v>10</v>
      </c>
      <c r="B58" s="205"/>
      <c r="C58" s="169" t="s">
        <v>36</v>
      </c>
      <c r="D58" s="218" t="s">
        <v>9</v>
      </c>
      <c r="E58" s="248">
        <f t="shared" ref="E58" si="24">F58+G58+H58+I58+J58</f>
        <v>10</v>
      </c>
      <c r="F58" s="248">
        <v>2</v>
      </c>
      <c r="G58" s="248">
        <v>2</v>
      </c>
      <c r="H58" s="248">
        <v>2</v>
      </c>
      <c r="I58" s="248">
        <v>2</v>
      </c>
      <c r="J58" s="246">
        <v>2</v>
      </c>
      <c r="K58" s="168" t="s">
        <v>68</v>
      </c>
      <c r="L58" s="29" t="s">
        <v>10</v>
      </c>
      <c r="M58" s="70">
        <f>N58+O58+P58+Q58+R58</f>
        <v>5000</v>
      </c>
      <c r="N58" s="70">
        <v>1000</v>
      </c>
      <c r="O58" s="70">
        <v>1000</v>
      </c>
      <c r="P58" s="70">
        <v>1000</v>
      </c>
      <c r="Q58" s="70">
        <v>1000</v>
      </c>
      <c r="R58" s="121">
        <v>1000</v>
      </c>
      <c r="S58" s="142" t="s">
        <v>52</v>
      </c>
      <c r="T58" s="47">
        <f>N58+N59+N61+N62+N63+N64+N65+N66</f>
        <v>18400</v>
      </c>
      <c r="U58" s="47">
        <f>O58+O59+O61+O62+O63+O64+O65+O66</f>
        <v>18400</v>
      </c>
      <c r="AC58" s="39"/>
      <c r="AE58" s="41"/>
      <c r="AF58" s="47"/>
      <c r="AG58" s="47"/>
      <c r="AH58" s="47"/>
      <c r="AI58" s="47"/>
      <c r="AJ58" s="47"/>
    </row>
    <row r="59" spans="1:37" s="40" customFormat="1" ht="84.75" customHeight="1" thickBot="1" x14ac:dyDescent="0.35">
      <c r="A59" s="263"/>
      <c r="B59" s="205"/>
      <c r="C59" s="181"/>
      <c r="D59" s="198"/>
      <c r="E59" s="183"/>
      <c r="F59" s="183"/>
      <c r="G59" s="183"/>
      <c r="H59" s="183"/>
      <c r="I59" s="183"/>
      <c r="J59" s="156"/>
      <c r="K59" s="185"/>
      <c r="L59" s="43" t="s">
        <v>19</v>
      </c>
      <c r="M59" s="34">
        <f>N59+O59+P59+Q59+R59</f>
        <v>25000</v>
      </c>
      <c r="N59" s="34">
        <v>5000</v>
      </c>
      <c r="O59" s="34">
        <v>5000</v>
      </c>
      <c r="P59" s="34">
        <v>5000</v>
      </c>
      <c r="Q59" s="34">
        <v>5000</v>
      </c>
      <c r="R59" s="120">
        <v>5000</v>
      </c>
      <c r="S59" s="142"/>
      <c r="AC59" s="39"/>
      <c r="AE59" s="41"/>
      <c r="AF59" s="47"/>
      <c r="AG59" s="47"/>
      <c r="AH59" s="47"/>
      <c r="AI59" s="47"/>
      <c r="AJ59" s="47"/>
    </row>
    <row r="60" spans="1:37" s="40" customFormat="1" ht="46.5" customHeight="1" thickBot="1" x14ac:dyDescent="0.35">
      <c r="A60" s="19"/>
      <c r="B60" s="205"/>
      <c r="C60" s="214" t="s">
        <v>55</v>
      </c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6"/>
      <c r="T60" s="48"/>
      <c r="AC60" s="39"/>
      <c r="AE60" s="41"/>
      <c r="AF60" s="47"/>
      <c r="AG60" s="47"/>
      <c r="AH60" s="47"/>
      <c r="AI60" s="47"/>
      <c r="AJ60" s="47"/>
    </row>
    <row r="61" spans="1:37" s="51" customFormat="1" ht="68.25" customHeight="1" x14ac:dyDescent="0.3">
      <c r="A61" s="49">
        <v>11</v>
      </c>
      <c r="B61" s="205"/>
      <c r="C61" s="235" t="s">
        <v>40</v>
      </c>
      <c r="D61" s="29" t="s">
        <v>9</v>
      </c>
      <c r="E61" s="50">
        <f t="shared" ref="E61" si="25">F61+G61+H61+I61+J61</f>
        <v>36</v>
      </c>
      <c r="F61" s="50">
        <v>5</v>
      </c>
      <c r="G61" s="50">
        <v>7</v>
      </c>
      <c r="H61" s="50">
        <v>7</v>
      </c>
      <c r="I61" s="50">
        <v>8</v>
      </c>
      <c r="J61" s="50">
        <v>9</v>
      </c>
      <c r="K61" s="177" t="s">
        <v>68</v>
      </c>
      <c r="L61" s="29" t="s">
        <v>8</v>
      </c>
      <c r="M61" s="70">
        <f t="shared" ref="M61:M66" si="26">N61+O61+P61+Q61+R61</f>
        <v>6500</v>
      </c>
      <c r="N61" s="70">
        <v>1000</v>
      </c>
      <c r="O61" s="70">
        <v>1000</v>
      </c>
      <c r="P61" s="70">
        <v>1000</v>
      </c>
      <c r="Q61" s="70">
        <v>1500</v>
      </c>
      <c r="R61" s="121">
        <v>2000</v>
      </c>
      <c r="S61" s="142" t="s">
        <v>35</v>
      </c>
      <c r="T61" s="38"/>
    </row>
    <row r="62" spans="1:37" s="51" customFormat="1" ht="81.75" customHeight="1" x14ac:dyDescent="0.3">
      <c r="A62" s="52">
        <v>12</v>
      </c>
      <c r="B62" s="205"/>
      <c r="C62" s="175"/>
      <c r="D62" s="30" t="s">
        <v>9</v>
      </c>
      <c r="E62" s="53">
        <f>F62+G62+H62+I62+J62</f>
        <v>36</v>
      </c>
      <c r="F62" s="53">
        <v>5</v>
      </c>
      <c r="G62" s="53">
        <v>7</v>
      </c>
      <c r="H62" s="53">
        <v>7</v>
      </c>
      <c r="I62" s="53">
        <v>8</v>
      </c>
      <c r="J62" s="53">
        <v>9</v>
      </c>
      <c r="K62" s="178"/>
      <c r="L62" s="30" t="s">
        <v>12</v>
      </c>
      <c r="M62" s="71">
        <f t="shared" si="26"/>
        <v>6500</v>
      </c>
      <c r="N62" s="71">
        <v>1000</v>
      </c>
      <c r="O62" s="71">
        <v>1000</v>
      </c>
      <c r="P62" s="71">
        <v>1000</v>
      </c>
      <c r="Q62" s="71">
        <v>1500</v>
      </c>
      <c r="R62" s="116">
        <v>2000</v>
      </c>
      <c r="S62" s="186"/>
      <c r="T62" s="38"/>
    </row>
    <row r="63" spans="1:37" s="51" customFormat="1" ht="67.5" customHeight="1" x14ac:dyDescent="0.3">
      <c r="A63" s="261">
        <v>13</v>
      </c>
      <c r="B63" s="205"/>
      <c r="C63" s="247" t="s">
        <v>38</v>
      </c>
      <c r="D63" s="187" t="s">
        <v>9</v>
      </c>
      <c r="E63" s="53">
        <f>F63+G63+H63+I63+J63</f>
        <v>10</v>
      </c>
      <c r="F63" s="53">
        <v>2</v>
      </c>
      <c r="G63" s="53">
        <v>2</v>
      </c>
      <c r="H63" s="53">
        <v>2</v>
      </c>
      <c r="I63" s="53">
        <v>2</v>
      </c>
      <c r="J63" s="53">
        <v>2</v>
      </c>
      <c r="K63" s="178" t="s">
        <v>70</v>
      </c>
      <c r="L63" s="30" t="s">
        <v>10</v>
      </c>
      <c r="M63" s="71">
        <f t="shared" si="26"/>
        <v>1000</v>
      </c>
      <c r="N63" s="71">
        <v>200</v>
      </c>
      <c r="O63" s="71">
        <v>200</v>
      </c>
      <c r="P63" s="71">
        <v>200</v>
      </c>
      <c r="Q63" s="71">
        <v>200</v>
      </c>
      <c r="R63" s="116">
        <v>200</v>
      </c>
      <c r="S63" s="180" t="s">
        <v>37</v>
      </c>
      <c r="T63" s="38"/>
    </row>
    <row r="64" spans="1:37" s="51" customFormat="1" ht="96" customHeight="1" x14ac:dyDescent="0.3">
      <c r="A64" s="262"/>
      <c r="B64" s="205"/>
      <c r="C64" s="217"/>
      <c r="D64" s="188"/>
      <c r="E64" s="53">
        <f>F64+G64+H64+I64+J64</f>
        <v>250</v>
      </c>
      <c r="F64" s="53">
        <v>50</v>
      </c>
      <c r="G64" s="53">
        <v>50</v>
      </c>
      <c r="H64" s="53">
        <v>50</v>
      </c>
      <c r="I64" s="53">
        <v>50</v>
      </c>
      <c r="J64" s="53">
        <v>50</v>
      </c>
      <c r="K64" s="178"/>
      <c r="L64" s="30" t="s">
        <v>19</v>
      </c>
      <c r="M64" s="71">
        <f t="shared" si="26"/>
        <v>25000</v>
      </c>
      <c r="N64" s="71">
        <v>5000</v>
      </c>
      <c r="O64" s="71">
        <v>5000</v>
      </c>
      <c r="P64" s="71">
        <v>5000</v>
      </c>
      <c r="Q64" s="71">
        <v>5000</v>
      </c>
      <c r="R64" s="116">
        <v>5000</v>
      </c>
      <c r="S64" s="186"/>
      <c r="T64" s="38"/>
    </row>
    <row r="65" spans="1:37" s="51" customFormat="1" ht="59.25" customHeight="1" x14ac:dyDescent="0.3">
      <c r="A65" s="261">
        <v>14</v>
      </c>
      <c r="B65" s="205"/>
      <c r="C65" s="247" t="s">
        <v>39</v>
      </c>
      <c r="D65" s="187" t="s">
        <v>9</v>
      </c>
      <c r="E65" s="53">
        <f>F65+G65+H65+I65+J65</f>
        <v>10</v>
      </c>
      <c r="F65" s="53">
        <v>2</v>
      </c>
      <c r="G65" s="53">
        <v>2</v>
      </c>
      <c r="H65" s="53">
        <v>2</v>
      </c>
      <c r="I65" s="53">
        <v>2</v>
      </c>
      <c r="J65" s="53">
        <v>2</v>
      </c>
      <c r="K65" s="178" t="s">
        <v>68</v>
      </c>
      <c r="L65" s="30" t="s">
        <v>10</v>
      </c>
      <c r="M65" s="71">
        <f t="shared" si="26"/>
        <v>1000</v>
      </c>
      <c r="N65" s="71">
        <v>200</v>
      </c>
      <c r="O65" s="71">
        <v>200</v>
      </c>
      <c r="P65" s="71">
        <v>200</v>
      </c>
      <c r="Q65" s="71">
        <v>200</v>
      </c>
      <c r="R65" s="116">
        <v>200</v>
      </c>
      <c r="S65" s="180" t="s">
        <v>37</v>
      </c>
      <c r="T65" s="38"/>
    </row>
    <row r="66" spans="1:37" s="51" customFormat="1" ht="95.25" customHeight="1" thickBot="1" x14ac:dyDescent="0.35">
      <c r="A66" s="263"/>
      <c r="B66" s="205"/>
      <c r="C66" s="181"/>
      <c r="D66" s="198"/>
      <c r="E66" s="54">
        <f>F66+G66+H66+I66+J66</f>
        <v>250</v>
      </c>
      <c r="F66" s="54">
        <v>50</v>
      </c>
      <c r="G66" s="54">
        <v>50</v>
      </c>
      <c r="H66" s="54">
        <v>50</v>
      </c>
      <c r="I66" s="54">
        <v>50</v>
      </c>
      <c r="J66" s="54">
        <v>50</v>
      </c>
      <c r="K66" s="179"/>
      <c r="L66" s="43" t="s">
        <v>19</v>
      </c>
      <c r="M66" s="34">
        <f t="shared" si="26"/>
        <v>25000</v>
      </c>
      <c r="N66" s="34">
        <v>5000</v>
      </c>
      <c r="O66" s="34">
        <v>5000</v>
      </c>
      <c r="P66" s="34">
        <v>5000</v>
      </c>
      <c r="Q66" s="34">
        <v>5000</v>
      </c>
      <c r="R66" s="120">
        <v>5000</v>
      </c>
      <c r="S66" s="142"/>
      <c r="T66" s="38"/>
    </row>
    <row r="67" spans="1:37" s="51" customFormat="1" ht="45" customHeight="1" thickBot="1" x14ac:dyDescent="0.35">
      <c r="A67" s="19"/>
      <c r="B67" s="205"/>
      <c r="C67" s="214" t="s">
        <v>46</v>
      </c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6"/>
    </row>
    <row r="68" spans="1:37" s="51" customFormat="1" ht="66.75" customHeight="1" x14ac:dyDescent="0.3">
      <c r="A68" s="263">
        <v>15</v>
      </c>
      <c r="B68" s="205"/>
      <c r="C68" s="169" t="s">
        <v>33</v>
      </c>
      <c r="D68" s="218" t="s">
        <v>9</v>
      </c>
      <c r="E68" s="50">
        <f>F68+G68+H68+I68+J68</f>
        <v>250</v>
      </c>
      <c r="F68" s="50">
        <v>50</v>
      </c>
      <c r="G68" s="50">
        <v>50</v>
      </c>
      <c r="H68" s="50">
        <v>50</v>
      </c>
      <c r="I68" s="50">
        <v>50</v>
      </c>
      <c r="J68" s="50">
        <v>50</v>
      </c>
      <c r="K68" s="177" t="s">
        <v>68</v>
      </c>
      <c r="L68" s="29" t="s">
        <v>10</v>
      </c>
      <c r="M68" s="70">
        <f>N68+O68+P68+Q68+R68</f>
        <v>25000</v>
      </c>
      <c r="N68" s="70">
        <v>5000</v>
      </c>
      <c r="O68" s="70">
        <v>5000</v>
      </c>
      <c r="P68" s="70">
        <v>5000</v>
      </c>
      <c r="Q68" s="70">
        <v>5000</v>
      </c>
      <c r="R68" s="121">
        <v>5000</v>
      </c>
      <c r="S68" s="142" t="s">
        <v>34</v>
      </c>
      <c r="T68" s="38"/>
      <c r="U68" s="247"/>
    </row>
    <row r="69" spans="1:37" s="51" customFormat="1" ht="90.75" customHeight="1" thickBot="1" x14ac:dyDescent="0.35">
      <c r="A69" s="263"/>
      <c r="B69" s="205"/>
      <c r="C69" s="181"/>
      <c r="D69" s="198"/>
      <c r="E69" s="54">
        <f>F69+G69+H69+I69+J69</f>
        <v>500</v>
      </c>
      <c r="F69" s="54">
        <v>100</v>
      </c>
      <c r="G69" s="54">
        <v>100</v>
      </c>
      <c r="H69" s="54">
        <v>100</v>
      </c>
      <c r="I69" s="54">
        <v>100</v>
      </c>
      <c r="J69" s="54">
        <v>100</v>
      </c>
      <c r="K69" s="179"/>
      <c r="L69" s="43" t="s">
        <v>19</v>
      </c>
      <c r="M69" s="34">
        <f>N69+O69+P69+Q69+R69</f>
        <v>50000</v>
      </c>
      <c r="N69" s="34">
        <v>10000</v>
      </c>
      <c r="O69" s="34">
        <v>10000</v>
      </c>
      <c r="P69" s="34">
        <v>10000</v>
      </c>
      <c r="Q69" s="34">
        <v>10000</v>
      </c>
      <c r="R69" s="120">
        <v>10000</v>
      </c>
      <c r="S69" s="142"/>
      <c r="T69" s="38"/>
      <c r="U69" s="217"/>
    </row>
    <row r="70" spans="1:37" s="58" customFormat="1" ht="39" customHeight="1" thickBot="1" x14ac:dyDescent="0.35">
      <c r="A70" s="19"/>
      <c r="B70" s="205"/>
      <c r="C70" s="55" t="s">
        <v>28</v>
      </c>
      <c r="D70" s="56" t="s">
        <v>9</v>
      </c>
      <c r="E70" s="136">
        <f>E69+E68+E66+E65+E64+E63+E62+E61+E58+E55+E53</f>
        <v>1372</v>
      </c>
      <c r="F70" s="136">
        <f t="shared" ref="F70:J70" si="27">F69+F68+F66+F65+F64+F63+F62+F61+F58+F55+F53</f>
        <v>270</v>
      </c>
      <c r="G70" s="136">
        <f t="shared" si="27"/>
        <v>274</v>
      </c>
      <c r="H70" s="136">
        <f t="shared" si="27"/>
        <v>274</v>
      </c>
      <c r="I70" s="136">
        <f t="shared" si="27"/>
        <v>276</v>
      </c>
      <c r="J70" s="136">
        <f t="shared" si="27"/>
        <v>278</v>
      </c>
      <c r="K70" s="127"/>
      <c r="L70" s="57"/>
      <c r="M70" s="136">
        <f>M69+M68+M66+M65+M64+M63+M62+M61+M59+M58+M56+M55+M54+M53</f>
        <v>242000</v>
      </c>
      <c r="N70" s="136">
        <f t="shared" ref="N70:R70" si="28">N69+N68+N66+N65+N64+N63+N62+N61+N59+N58+N56+N55+N54+N53</f>
        <v>47800</v>
      </c>
      <c r="O70" s="136">
        <f t="shared" si="28"/>
        <v>47800</v>
      </c>
      <c r="P70" s="136">
        <f t="shared" si="28"/>
        <v>47800</v>
      </c>
      <c r="Q70" s="136">
        <f t="shared" si="28"/>
        <v>48800</v>
      </c>
      <c r="R70" s="137">
        <f t="shared" si="28"/>
        <v>49800</v>
      </c>
      <c r="S70" s="105"/>
    </row>
    <row r="71" spans="1:37" s="40" customFormat="1" ht="29.25" customHeight="1" x14ac:dyDescent="0.3">
      <c r="A71" s="264"/>
      <c r="B71" s="205"/>
      <c r="C71" s="201" t="s">
        <v>63</v>
      </c>
      <c r="D71" s="93" t="s">
        <v>74</v>
      </c>
      <c r="E71" s="70">
        <f t="shared" ref="E71:J71" si="29">E24+E38</f>
        <v>2600</v>
      </c>
      <c r="F71" s="70">
        <f t="shared" si="29"/>
        <v>520</v>
      </c>
      <c r="G71" s="70">
        <f t="shared" si="29"/>
        <v>520</v>
      </c>
      <c r="H71" s="70">
        <f t="shared" si="29"/>
        <v>520</v>
      </c>
      <c r="I71" s="70">
        <f t="shared" si="29"/>
        <v>520</v>
      </c>
      <c r="J71" s="70">
        <f t="shared" si="29"/>
        <v>520</v>
      </c>
      <c r="K71" s="177"/>
      <c r="L71" s="207"/>
      <c r="M71" s="70">
        <f t="shared" ref="M71:R71" si="30">M24+T92+M38</f>
        <v>10000000</v>
      </c>
      <c r="N71" s="70">
        <f t="shared" si="30"/>
        <v>2000000</v>
      </c>
      <c r="O71" s="70">
        <f t="shared" si="30"/>
        <v>2000000</v>
      </c>
      <c r="P71" s="70">
        <f t="shared" si="30"/>
        <v>2000000</v>
      </c>
      <c r="Q71" s="70">
        <f t="shared" si="30"/>
        <v>2000000</v>
      </c>
      <c r="R71" s="70">
        <f t="shared" si="30"/>
        <v>2000000</v>
      </c>
      <c r="S71" s="106"/>
      <c r="AD71" s="59"/>
      <c r="AE71" s="60"/>
      <c r="AF71" s="22"/>
      <c r="AG71" s="61"/>
      <c r="AH71" s="61"/>
      <c r="AI71" s="61"/>
      <c r="AJ71" s="61"/>
      <c r="AK71" s="61"/>
    </row>
    <row r="72" spans="1:37" s="13" customFormat="1" ht="33.75" customHeight="1" x14ac:dyDescent="0.3">
      <c r="A72" s="265"/>
      <c r="B72" s="205"/>
      <c r="C72" s="202"/>
      <c r="D72" s="96" t="s">
        <v>2</v>
      </c>
      <c r="E72" s="122">
        <f t="shared" ref="E72:J72" si="31">E22+E37+E43</f>
        <v>579.5</v>
      </c>
      <c r="F72" s="122">
        <f t="shared" si="31"/>
        <v>115</v>
      </c>
      <c r="G72" s="122">
        <f t="shared" si="31"/>
        <v>110</v>
      </c>
      <c r="H72" s="122">
        <f t="shared" si="31"/>
        <v>106</v>
      </c>
      <c r="I72" s="122">
        <f>I22+I37+I43</f>
        <v>119.5</v>
      </c>
      <c r="J72" s="122">
        <f t="shared" si="31"/>
        <v>129</v>
      </c>
      <c r="K72" s="178"/>
      <c r="L72" s="208"/>
      <c r="M72" s="122">
        <f>M22+M37+M43+M50</f>
        <v>39506540</v>
      </c>
      <c r="N72" s="122">
        <f t="shared" ref="N72:R72" si="32">N22+N37+N43+N50</f>
        <v>7183200</v>
      </c>
      <c r="O72" s="122">
        <f t="shared" si="32"/>
        <v>7073740</v>
      </c>
      <c r="P72" s="122">
        <f>P22+P37+P43+P50</f>
        <v>7478400</v>
      </c>
      <c r="Q72" s="122">
        <f>Q22+Q37+Q43+Q50</f>
        <v>8541000</v>
      </c>
      <c r="R72" s="123">
        <f t="shared" si="32"/>
        <v>9230200</v>
      </c>
      <c r="S72" s="107"/>
      <c r="AD72" s="59"/>
      <c r="AE72" s="60"/>
      <c r="AF72" s="22"/>
      <c r="AG72" s="61"/>
      <c r="AH72" s="61"/>
      <c r="AI72" s="61"/>
      <c r="AJ72" s="61"/>
      <c r="AK72" s="61"/>
    </row>
    <row r="73" spans="1:37" s="13" customFormat="1" ht="35.25" customHeight="1" x14ac:dyDescent="0.3">
      <c r="A73" s="265"/>
      <c r="B73" s="205"/>
      <c r="C73" s="202"/>
      <c r="D73" s="96" t="s">
        <v>3</v>
      </c>
      <c r="E73" s="122">
        <f t="shared" ref="E73:J73" si="33">E23+E39</f>
        <v>2090</v>
      </c>
      <c r="F73" s="122">
        <f t="shared" si="33"/>
        <v>360</v>
      </c>
      <c r="G73" s="122">
        <f t="shared" si="33"/>
        <v>360</v>
      </c>
      <c r="H73" s="122">
        <f t="shared" si="33"/>
        <v>380</v>
      </c>
      <c r="I73" s="122">
        <f t="shared" si="33"/>
        <v>385</v>
      </c>
      <c r="J73" s="122">
        <f t="shared" si="33"/>
        <v>605</v>
      </c>
      <c r="K73" s="178"/>
      <c r="L73" s="208"/>
      <c r="M73" s="122">
        <f>M23+M39</f>
        <v>4750000</v>
      </c>
      <c r="N73" s="122">
        <f t="shared" ref="N73:R73" si="34">N23+N39</f>
        <v>730000</v>
      </c>
      <c r="O73" s="122">
        <f t="shared" si="34"/>
        <v>730000</v>
      </c>
      <c r="P73" s="122">
        <f t="shared" si="34"/>
        <v>750000</v>
      </c>
      <c r="Q73" s="122">
        <f t="shared" si="34"/>
        <v>760000</v>
      </c>
      <c r="R73" s="123">
        <f t="shared" si="34"/>
        <v>1780000</v>
      </c>
      <c r="S73" s="107"/>
      <c r="AD73" s="59"/>
      <c r="AE73" s="60"/>
      <c r="AF73" s="22"/>
      <c r="AG73" s="61"/>
      <c r="AH73" s="61"/>
      <c r="AI73" s="61"/>
      <c r="AJ73" s="61"/>
      <c r="AK73" s="61"/>
    </row>
    <row r="74" spans="1:37" s="13" customFormat="1" ht="30.75" customHeight="1" thickBot="1" x14ac:dyDescent="0.35">
      <c r="A74" s="266"/>
      <c r="B74" s="206"/>
      <c r="C74" s="203"/>
      <c r="D74" s="62" t="s">
        <v>47</v>
      </c>
      <c r="E74" s="54">
        <f>E70</f>
        <v>1372</v>
      </c>
      <c r="F74" s="54">
        <f t="shared" ref="F74:J74" si="35">F70</f>
        <v>270</v>
      </c>
      <c r="G74" s="54">
        <f t="shared" si="35"/>
        <v>274</v>
      </c>
      <c r="H74" s="54">
        <f t="shared" si="35"/>
        <v>274</v>
      </c>
      <c r="I74" s="54">
        <f t="shared" si="35"/>
        <v>276</v>
      </c>
      <c r="J74" s="54">
        <f t="shared" si="35"/>
        <v>278</v>
      </c>
      <c r="K74" s="179"/>
      <c r="L74" s="209"/>
      <c r="M74" s="54">
        <f t="shared" ref="M74:R74" si="36">M70</f>
        <v>242000</v>
      </c>
      <c r="N74" s="54">
        <f t="shared" si="36"/>
        <v>47800</v>
      </c>
      <c r="O74" s="54">
        <f t="shared" si="36"/>
        <v>47800</v>
      </c>
      <c r="P74" s="54">
        <f t="shared" si="36"/>
        <v>47800</v>
      </c>
      <c r="Q74" s="54">
        <f t="shared" si="36"/>
        <v>48800</v>
      </c>
      <c r="R74" s="138">
        <f t="shared" si="36"/>
        <v>49800</v>
      </c>
      <c r="S74" s="108"/>
      <c r="AD74" s="59"/>
      <c r="AE74" s="60"/>
      <c r="AF74" s="22"/>
      <c r="AG74" s="61"/>
      <c r="AH74" s="61"/>
      <c r="AI74" s="61"/>
      <c r="AJ74" s="61"/>
      <c r="AK74" s="61"/>
    </row>
    <row r="75" spans="1:37" s="63" customFormat="1" ht="33.75" customHeight="1" thickBot="1" x14ac:dyDescent="0.35">
      <c r="A75" s="19"/>
      <c r="B75" s="199" t="s">
        <v>48</v>
      </c>
      <c r="C75" s="200"/>
      <c r="D75" s="212"/>
      <c r="E75" s="213"/>
      <c r="F75" s="213"/>
      <c r="G75" s="213"/>
      <c r="H75" s="213"/>
      <c r="I75" s="213"/>
      <c r="J75" s="213"/>
      <c r="K75" s="213"/>
      <c r="L75" s="213"/>
      <c r="M75" s="139">
        <f>M71+M72+M73+M74</f>
        <v>54498540</v>
      </c>
      <c r="N75" s="139">
        <f t="shared" ref="N75:R75" si="37">N71+N72+N73+N74</f>
        <v>9961000</v>
      </c>
      <c r="O75" s="139">
        <f t="shared" si="37"/>
        <v>9851540</v>
      </c>
      <c r="P75" s="139">
        <f>P71+P72+P73+P74</f>
        <v>10276200</v>
      </c>
      <c r="Q75" s="139">
        <f t="shared" si="37"/>
        <v>11349800</v>
      </c>
      <c r="R75" s="140">
        <f t="shared" si="37"/>
        <v>13060000</v>
      </c>
      <c r="S75" s="109"/>
      <c r="AD75" s="59"/>
      <c r="AE75" s="60"/>
      <c r="AF75" s="22"/>
      <c r="AG75" s="25"/>
      <c r="AH75" s="25"/>
      <c r="AI75" s="25"/>
      <c r="AJ75" s="25"/>
      <c r="AK75" s="25"/>
    </row>
    <row r="76" spans="1:37" ht="74.099999999999994" customHeight="1" x14ac:dyDescent="0.25">
      <c r="M76" s="67"/>
      <c r="N76" s="67"/>
    </row>
    <row r="77" spans="1:37" s="2" customFormat="1" ht="46.5" customHeight="1" x14ac:dyDescent="0.35">
      <c r="A77" s="12"/>
      <c r="C77" s="4"/>
      <c r="D77" s="210" t="s">
        <v>65</v>
      </c>
      <c r="E77" s="210"/>
      <c r="F77" s="210"/>
      <c r="G77" s="210"/>
      <c r="H77" s="210"/>
      <c r="I77" s="210"/>
      <c r="J77" s="210"/>
      <c r="K77" s="134"/>
      <c r="L77" s="4"/>
      <c r="M77" s="4"/>
      <c r="N77" s="4"/>
      <c r="O77" s="211" t="s">
        <v>30</v>
      </c>
      <c r="P77" s="211"/>
      <c r="Q77" s="4"/>
      <c r="R77" s="4"/>
      <c r="S77" s="9"/>
    </row>
    <row r="80" spans="1:37" ht="19.5" customHeight="1" x14ac:dyDescent="0.25">
      <c r="N80" s="10"/>
      <c r="O80" s="10"/>
      <c r="P80" s="10"/>
      <c r="Q80" s="10"/>
      <c r="R80" s="10"/>
      <c r="S80" s="10"/>
    </row>
    <row r="81" spans="11:19" x14ac:dyDescent="0.25">
      <c r="N81" s="3" t="s">
        <v>28</v>
      </c>
      <c r="O81" s="3">
        <v>1</v>
      </c>
      <c r="P81" s="3">
        <v>2</v>
      </c>
      <c r="Q81" s="3">
        <v>3</v>
      </c>
      <c r="R81" s="3">
        <v>4</v>
      </c>
      <c r="S81" s="8">
        <v>5</v>
      </c>
    </row>
    <row r="82" spans="11:19" ht="31.2" x14ac:dyDescent="0.25">
      <c r="K82" s="135"/>
      <c r="L82" s="3" t="s">
        <v>57</v>
      </c>
      <c r="M82" s="64" t="s">
        <v>13</v>
      </c>
      <c r="N82" s="131">
        <f>M11+M15+M19+M26+M30+M34+M41+M45+M61</f>
        <v>23911540</v>
      </c>
      <c r="O82" s="68">
        <f t="shared" ref="O82:S82" si="38">N11+N15+N19+N26+N30+N34+N41+N45+N61</f>
        <v>4270000</v>
      </c>
      <c r="P82" s="68">
        <f t="shared" si="38"/>
        <v>4159040</v>
      </c>
      <c r="Q82" s="68">
        <f t="shared" si="38"/>
        <v>4372200</v>
      </c>
      <c r="R82" s="68">
        <f t="shared" si="38"/>
        <v>5025300</v>
      </c>
      <c r="S82" s="68">
        <f t="shared" si="38"/>
        <v>6085000</v>
      </c>
    </row>
    <row r="83" spans="11:19" ht="31.2" x14ac:dyDescent="0.25">
      <c r="K83" s="135"/>
      <c r="M83" s="64" t="s">
        <v>14</v>
      </c>
      <c r="N83" s="132">
        <f>M12+M16+M27+M31+M46+M53+M58+M63+M65+M68</f>
        <v>1356000</v>
      </c>
      <c r="O83" s="65">
        <f t="shared" ref="O83:S83" si="39">N12+N16+N27+N31+N46+N53+N58+N63+N65+N68</f>
        <v>131800</v>
      </c>
      <c r="P83" s="65">
        <f t="shared" si="39"/>
        <v>134800</v>
      </c>
      <c r="Q83" s="65">
        <f t="shared" si="39"/>
        <v>299800</v>
      </c>
      <c r="R83" s="65">
        <f t="shared" si="39"/>
        <v>369800</v>
      </c>
      <c r="S83" s="65">
        <f t="shared" si="39"/>
        <v>419800</v>
      </c>
    </row>
    <row r="84" spans="11:19" ht="27" customHeight="1" x14ac:dyDescent="0.25">
      <c r="K84" s="135"/>
      <c r="M84" s="64" t="s">
        <v>19</v>
      </c>
      <c r="N84" s="131">
        <f>M13+M17+M20+M28+M32+M35+M42+M47+M49++M54+M55+M59+M64+M66+M69+M36+M21</f>
        <v>15399500</v>
      </c>
      <c r="O84" s="68">
        <f t="shared" ref="O84:S84" si="40">N13+N17+N20+N28+N32+N35+N42+N47+N49++N54+N55+N59+N64+N66+N69+N36+N21</f>
        <v>2953200</v>
      </c>
      <c r="P84" s="68">
        <f t="shared" si="40"/>
        <v>2951700</v>
      </c>
      <c r="Q84" s="68">
        <f t="shared" si="40"/>
        <v>2998200</v>
      </c>
      <c r="R84" s="68">
        <f t="shared" si="40"/>
        <v>3148200</v>
      </c>
      <c r="S84" s="68">
        <f t="shared" si="40"/>
        <v>3348200</v>
      </c>
    </row>
    <row r="85" spans="11:19" ht="15.6" x14ac:dyDescent="0.25">
      <c r="K85" s="135"/>
      <c r="M85" s="64" t="s">
        <v>20</v>
      </c>
      <c r="N85" s="131">
        <f>M14+M18+M29+M33+M56+M62+M48</f>
        <v>13831500</v>
      </c>
      <c r="O85" s="68">
        <f t="shared" ref="O85:P85" si="41">N14+N18+N29+N33+N56+N62</f>
        <v>2606000</v>
      </c>
      <c r="P85" s="68">
        <f t="shared" si="41"/>
        <v>2606000</v>
      </c>
      <c r="Q85" s="68">
        <f>P14+P18+P29+P33+P56+P62+P48</f>
        <v>2606000</v>
      </c>
      <c r="R85" s="68">
        <f>Q14+Q18+Q29+Q33+Q56+Q62+Q48</f>
        <v>2806500</v>
      </c>
      <c r="S85" s="68">
        <f>R14+R18+R29+R33+R56+R62+R48</f>
        <v>3207000</v>
      </c>
    </row>
    <row r="86" spans="11:19" x14ac:dyDescent="0.25">
      <c r="K86" s="135"/>
      <c r="N86" s="66">
        <f>N82+N83+N84+N85</f>
        <v>54498540</v>
      </c>
      <c r="O86" s="66">
        <f t="shared" ref="O86:S86" si="42">O82+O83+O84+O85</f>
        <v>9961000</v>
      </c>
      <c r="P86" s="66">
        <f t="shared" si="42"/>
        <v>9851540</v>
      </c>
      <c r="Q86" s="66">
        <f t="shared" si="42"/>
        <v>10276200</v>
      </c>
      <c r="R86" s="66">
        <f t="shared" si="42"/>
        <v>11349800</v>
      </c>
      <c r="S86" s="66">
        <f t="shared" si="42"/>
        <v>13060000</v>
      </c>
    </row>
    <row r="87" spans="11:19" x14ac:dyDescent="0.25">
      <c r="K87" s="135"/>
      <c r="N87" s="67"/>
    </row>
    <row r="88" spans="11:19" x14ac:dyDescent="0.25">
      <c r="K88" s="135"/>
      <c r="N88" s="197">
        <v>2024</v>
      </c>
      <c r="O88" s="197"/>
      <c r="P88" s="3">
        <v>2026</v>
      </c>
      <c r="Q88" s="3">
        <v>2027</v>
      </c>
      <c r="R88" s="3">
        <v>2028</v>
      </c>
      <c r="S88" s="8" t="s">
        <v>28</v>
      </c>
    </row>
    <row r="89" spans="11:19" ht="31.2" x14ac:dyDescent="0.25">
      <c r="K89" s="135"/>
      <c r="L89" s="3" t="s">
        <v>58</v>
      </c>
      <c r="M89" s="64" t="s">
        <v>13</v>
      </c>
      <c r="N89" s="131">
        <f>N19+N26+N30+N34+N41</f>
        <v>3050000</v>
      </c>
      <c r="O89" s="68">
        <f>N45+N61</f>
        <v>1220000</v>
      </c>
      <c r="P89" s="68"/>
      <c r="Q89" s="68"/>
      <c r="R89" s="68"/>
      <c r="S89" s="69"/>
    </row>
    <row r="90" spans="11:19" ht="31.2" x14ac:dyDescent="0.25">
      <c r="K90" s="135"/>
      <c r="M90" s="64" t="s">
        <v>14</v>
      </c>
      <c r="N90" s="132">
        <f>N27+N31</f>
        <v>110000</v>
      </c>
      <c r="O90" s="68">
        <f>N46+N53+N58+N63+N65+N68</f>
        <v>21800</v>
      </c>
      <c r="P90" s="68"/>
      <c r="Q90" s="68"/>
      <c r="R90" s="68"/>
      <c r="S90" s="69"/>
    </row>
    <row r="91" spans="11:19" ht="31.2" x14ac:dyDescent="0.25">
      <c r="K91" s="135"/>
      <c r="M91" s="64" t="s">
        <v>19</v>
      </c>
      <c r="N91" s="131">
        <f>N20+N21+N28+N32+N35+N36+N42</f>
        <v>2225000</v>
      </c>
      <c r="O91" s="65">
        <f>N47+N49+N54+N55+N59+N64+N66+N69</f>
        <v>728200</v>
      </c>
      <c r="P91" s="65"/>
      <c r="Q91" s="65"/>
      <c r="R91" s="65"/>
      <c r="S91" s="69"/>
    </row>
    <row r="92" spans="11:19" ht="15.6" x14ac:dyDescent="0.25">
      <c r="M92" s="64" t="s">
        <v>20</v>
      </c>
      <c r="N92" s="131">
        <f>N29+N33</f>
        <v>2600000</v>
      </c>
      <c r="O92" s="65">
        <f>N56+N62</f>
        <v>6000</v>
      </c>
      <c r="P92" s="65"/>
      <c r="Q92" s="65"/>
      <c r="R92" s="65"/>
      <c r="S92" s="69"/>
    </row>
    <row r="93" spans="11:19" x14ac:dyDescent="0.25">
      <c r="N93" s="10" t="s">
        <v>59</v>
      </c>
      <c r="O93" s="10" t="s">
        <v>60</v>
      </c>
      <c r="P93" s="10"/>
      <c r="Q93" s="10"/>
      <c r="R93" s="10"/>
      <c r="S93" s="10"/>
    </row>
    <row r="94" spans="11:19" x14ac:dyDescent="0.25">
      <c r="N94" s="67">
        <f>N89+N90+N91+N92</f>
        <v>7985000</v>
      </c>
      <c r="O94" s="67">
        <f>O89+O90+O91+O92</f>
        <v>1976000</v>
      </c>
    </row>
    <row r="98" spans="12:19" x14ac:dyDescent="0.25">
      <c r="N98" s="133" t="s">
        <v>62</v>
      </c>
      <c r="O98" s="133" t="s">
        <v>61</v>
      </c>
    </row>
    <row r="99" spans="12:19" ht="31.2" x14ac:dyDescent="0.25">
      <c r="L99" s="3">
        <v>2024</v>
      </c>
      <c r="M99" s="64" t="s">
        <v>13</v>
      </c>
      <c r="N99" s="131">
        <f>N26+N30+N41+N45+N61</f>
        <v>3870000</v>
      </c>
      <c r="O99" s="131">
        <f>N19+N34</f>
        <v>400000</v>
      </c>
      <c r="P99" s="68"/>
      <c r="Q99" s="68"/>
      <c r="R99" s="68"/>
      <c r="S99" s="69"/>
    </row>
    <row r="100" spans="12:19" ht="31.2" x14ac:dyDescent="0.25">
      <c r="M100" s="64" t="s">
        <v>14</v>
      </c>
      <c r="N100" s="132">
        <f>N27+N31+N46+N53+N58+N63+N65+N68</f>
        <v>131800</v>
      </c>
      <c r="O100" s="131"/>
      <c r="P100" s="68"/>
      <c r="Q100" s="68"/>
      <c r="R100" s="68"/>
      <c r="S100" s="69"/>
    </row>
    <row r="101" spans="12:19" ht="31.2" x14ac:dyDescent="0.25">
      <c r="M101" s="64" t="s">
        <v>19</v>
      </c>
      <c r="N101" s="131">
        <f>N28+N32+N42+N47+N54+N55+N59+N64+N66+N69</f>
        <v>406000</v>
      </c>
      <c r="O101" s="132">
        <f>N20+N21+N35+N36+N49</f>
        <v>2547200</v>
      </c>
      <c r="P101" s="65"/>
      <c r="Q101" s="65"/>
      <c r="R101" s="65"/>
      <c r="S101" s="69"/>
    </row>
    <row r="102" spans="12:19" ht="15.6" x14ac:dyDescent="0.25">
      <c r="M102" s="64" t="s">
        <v>20</v>
      </c>
      <c r="N102" s="131">
        <f>N29+N33+N56+N62</f>
        <v>2606000</v>
      </c>
      <c r="O102" s="65"/>
      <c r="P102" s="65"/>
      <c r="Q102" s="65"/>
      <c r="R102" s="65"/>
      <c r="S102" s="69"/>
    </row>
  </sheetData>
  <mergeCells count="166">
    <mergeCell ref="T54:T56"/>
    <mergeCell ref="P3:S3"/>
    <mergeCell ref="A53:A54"/>
    <mergeCell ref="A55:A56"/>
    <mergeCell ref="A58:A59"/>
    <mergeCell ref="C11:C18"/>
    <mergeCell ref="C22:C24"/>
    <mergeCell ref="B7:B9"/>
    <mergeCell ref="B10:B43"/>
    <mergeCell ref="F41:F42"/>
    <mergeCell ref="K34:K36"/>
    <mergeCell ref="C19:C21"/>
    <mergeCell ref="D19:D20"/>
    <mergeCell ref="E19:E20"/>
    <mergeCell ref="F19:F20"/>
    <mergeCell ref="G19:G20"/>
    <mergeCell ref="G41:G42"/>
    <mergeCell ref="H41:H42"/>
    <mergeCell ref="D26:D29"/>
    <mergeCell ref="C40:R40"/>
    <mergeCell ref="C4:R4"/>
    <mergeCell ref="C5:R5"/>
    <mergeCell ref="N7:R8"/>
    <mergeCell ref="E7:J7"/>
    <mergeCell ref="D7:D9"/>
    <mergeCell ref="A63:A64"/>
    <mergeCell ref="A65:A66"/>
    <mergeCell ref="A68:A69"/>
    <mergeCell ref="A71:A74"/>
    <mergeCell ref="A7:A9"/>
    <mergeCell ref="A11:A18"/>
    <mergeCell ref="A19:A21"/>
    <mergeCell ref="A22:A24"/>
    <mergeCell ref="A26:A33"/>
    <mergeCell ref="A34:A36"/>
    <mergeCell ref="A37:A39"/>
    <mergeCell ref="A41:A42"/>
    <mergeCell ref="A45:A47"/>
    <mergeCell ref="P1:S1"/>
    <mergeCell ref="P2:S2"/>
    <mergeCell ref="C26:C33"/>
    <mergeCell ref="K26:K33"/>
    <mergeCell ref="J53:J54"/>
    <mergeCell ref="F15:F18"/>
    <mergeCell ref="G15:G18"/>
    <mergeCell ref="H15:H18"/>
    <mergeCell ref="S7:S9"/>
    <mergeCell ref="C10:R10"/>
    <mergeCell ref="J19:J20"/>
    <mergeCell ref="G26:G29"/>
    <mergeCell ref="H26:H29"/>
    <mergeCell ref="H30:H33"/>
    <mergeCell ref="I30:I33"/>
    <mergeCell ref="I26:I29"/>
    <mergeCell ref="J26:J29"/>
    <mergeCell ref="E26:E29"/>
    <mergeCell ref="F26:F29"/>
    <mergeCell ref="E30:E33"/>
    <mergeCell ref="I34:I35"/>
    <mergeCell ref="J34:J35"/>
    <mergeCell ref="D34:D35"/>
    <mergeCell ref="K41:K42"/>
    <mergeCell ref="U68:U69"/>
    <mergeCell ref="I53:I54"/>
    <mergeCell ref="C53:C54"/>
    <mergeCell ref="K53:K54"/>
    <mergeCell ref="D53:D54"/>
    <mergeCell ref="E53:E54"/>
    <mergeCell ref="F53:F54"/>
    <mergeCell ref="G53:G54"/>
    <mergeCell ref="H53:H54"/>
    <mergeCell ref="D55:D56"/>
    <mergeCell ref="D58:D59"/>
    <mergeCell ref="E58:E59"/>
    <mergeCell ref="F58:F59"/>
    <mergeCell ref="G58:G59"/>
    <mergeCell ref="H58:H59"/>
    <mergeCell ref="I58:I59"/>
    <mergeCell ref="C68:C69"/>
    <mergeCell ref="K68:K69"/>
    <mergeCell ref="D68:D69"/>
    <mergeCell ref="S61:S62"/>
    <mergeCell ref="K63:K64"/>
    <mergeCell ref="C63:C64"/>
    <mergeCell ref="C65:C66"/>
    <mergeCell ref="C55:C56"/>
    <mergeCell ref="T12:T14"/>
    <mergeCell ref="I12:I14"/>
    <mergeCell ref="J12:J14"/>
    <mergeCell ref="J16:J18"/>
    <mergeCell ref="C61:C62"/>
    <mergeCell ref="K58:K59"/>
    <mergeCell ref="C25:R25"/>
    <mergeCell ref="I15:I18"/>
    <mergeCell ref="D15:D18"/>
    <mergeCell ref="J30:J33"/>
    <mergeCell ref="G30:G33"/>
    <mergeCell ref="D30:D33"/>
    <mergeCell ref="H19:H20"/>
    <mergeCell ref="I19:I20"/>
    <mergeCell ref="C37:C39"/>
    <mergeCell ref="E34:E35"/>
    <mergeCell ref="F34:F35"/>
    <mergeCell ref="G34:G35"/>
    <mergeCell ref="H34:H35"/>
    <mergeCell ref="F30:F33"/>
    <mergeCell ref="C60:S60"/>
    <mergeCell ref="C44:S44"/>
    <mergeCell ref="J58:J59"/>
    <mergeCell ref="C57:S57"/>
    <mergeCell ref="E8:E9"/>
    <mergeCell ref="K7:K9"/>
    <mergeCell ref="C7:C9"/>
    <mergeCell ref="F8:J8"/>
    <mergeCell ref="L7:L9"/>
    <mergeCell ref="M7:M9"/>
    <mergeCell ref="N88:O88"/>
    <mergeCell ref="D65:D66"/>
    <mergeCell ref="K65:K66"/>
    <mergeCell ref="B75:C75"/>
    <mergeCell ref="C71:C74"/>
    <mergeCell ref="B44:B74"/>
    <mergeCell ref="L71:L74"/>
    <mergeCell ref="D77:J77"/>
    <mergeCell ref="O77:P77"/>
    <mergeCell ref="K71:K74"/>
    <mergeCell ref="D75:L75"/>
    <mergeCell ref="C67:S67"/>
    <mergeCell ref="S68:S69"/>
    <mergeCell ref="C45:C48"/>
    <mergeCell ref="D45:D48"/>
    <mergeCell ref="E45:E48"/>
    <mergeCell ref="F45:J48"/>
    <mergeCell ref="K45:K48"/>
    <mergeCell ref="S65:S66"/>
    <mergeCell ref="C58:C59"/>
    <mergeCell ref="E55:E56"/>
    <mergeCell ref="F55:F56"/>
    <mergeCell ref="G55:G56"/>
    <mergeCell ref="H55:H56"/>
    <mergeCell ref="I55:I56"/>
    <mergeCell ref="K55:K56"/>
    <mergeCell ref="S53:S56"/>
    <mergeCell ref="S63:S64"/>
    <mergeCell ref="K61:K62"/>
    <mergeCell ref="D63:D64"/>
    <mergeCell ref="S58:S59"/>
    <mergeCell ref="S10:S43"/>
    <mergeCell ref="K19:K21"/>
    <mergeCell ref="D11:D14"/>
    <mergeCell ref="E15:E18"/>
    <mergeCell ref="I41:I42"/>
    <mergeCell ref="J41:J42"/>
    <mergeCell ref="S45:S50"/>
    <mergeCell ref="J55:J56"/>
    <mergeCell ref="C52:S52"/>
    <mergeCell ref="C51:S51"/>
    <mergeCell ref="F49:J49"/>
    <mergeCell ref="F50:J50"/>
    <mergeCell ref="D41:D42"/>
    <mergeCell ref="C41:C42"/>
    <mergeCell ref="E41:E42"/>
    <mergeCell ref="K11:K18"/>
    <mergeCell ref="E11:E14"/>
    <mergeCell ref="C34:C36"/>
    <mergeCell ref="K37:K39"/>
  </mergeCells>
  <phoneticPr fontId="3" type="noConversion"/>
  <pageMargins left="0.70866141732283472" right="0.70866141732283472" top="1.2204724409448819" bottom="0.47244094488188981" header="0.23622047244094491" footer="0.19685039370078741"/>
  <pageSetup paperSize="9" scale="36" fitToHeight="3" orientation="landscape" r:id="rId1"/>
  <rowBreaks count="2" manualBreakCount="2">
    <brk id="36" max="18" man="1"/>
    <brk id="56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Лист1!Заголовки_для_друку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Гаврилюк Юлія Іванівна</dc:creator>
  <cp:lastModifiedBy>Kushnir</cp:lastModifiedBy>
  <cp:lastPrinted>2026-08-10T14:57:48Z</cp:lastPrinted>
  <dcterms:created xsi:type="dcterms:W3CDTF">2018-05-18T06:01:09Z</dcterms:created>
  <dcterms:modified xsi:type="dcterms:W3CDTF">2026-08-28T08:27:14Z</dcterms:modified>
</cp:coreProperties>
</file>